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PRESUN_SUS_PCE\VŘD 25\Mosty\Klenovka_propustek\ZD Propustek_Klenovka\"/>
    </mc:Choice>
  </mc:AlternateContent>
  <xr:revisionPtr revIDLastSave="0" documentId="8_{6EB898AC-700B-4B8F-8098-8AB4309417A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kapitulace stavby" sheetId="1" r:id="rId1"/>
    <sheet name="SO 101 - VEDLEJŠÍ A OSTAT..." sheetId="2" r:id="rId2"/>
    <sheet name="SO 102 - PŘELOŽKA SILNICE" sheetId="3" r:id="rId3"/>
  </sheets>
  <definedNames>
    <definedName name="_xlnm._FilterDatabase" localSheetId="1" hidden="1">'SO 101 - VEDLEJŠÍ A OSTAT...'!$C$119:$K$135</definedName>
    <definedName name="_xlnm._FilterDatabase" localSheetId="2" hidden="1">'SO 102 - PŘELOŽKA SILNICE'!$C$123:$K$396</definedName>
    <definedName name="_xlnm.Print_Titles" localSheetId="0">'Rekapitulace stavby'!$92:$92</definedName>
    <definedName name="_xlnm.Print_Titles" localSheetId="1">'SO 101 - VEDLEJŠÍ A OSTAT...'!$119:$119</definedName>
    <definedName name="_xlnm.Print_Titles" localSheetId="2">'SO 102 - PŘELOŽKA SILNICE'!$123:$123</definedName>
    <definedName name="_xlnm.Print_Area" localSheetId="0">'Rekapitulace stavby'!$D$4:$AO$76,'Rekapitulace stavby'!$C$82:$AQ$97</definedName>
    <definedName name="_xlnm.Print_Area" localSheetId="1">'SO 101 - VEDLEJŠÍ A OSTAT...'!$C$4:$J$76,'SO 101 - VEDLEJŠÍ A OSTAT...'!$C$82:$J$101,'SO 101 - VEDLEJŠÍ A OSTAT...'!$C$107:$K$135</definedName>
    <definedName name="_xlnm.Print_Area" localSheetId="2">'SO 102 - PŘELOŽKA SILNICE'!$C$4:$J$76,'SO 102 - PŘELOŽKA SILNICE'!$C$82:$J$105,'SO 102 - PŘELOŽKA SILNICE'!$C$111:$K$396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396" i="3"/>
  <c r="BH396" i="3"/>
  <c r="BG396" i="3"/>
  <c r="BF396" i="3"/>
  <c r="T396" i="3"/>
  <c r="T395" i="3" s="1"/>
  <c r="R396" i="3"/>
  <c r="R395" i="3" s="1"/>
  <c r="P396" i="3"/>
  <c r="P395" i="3" s="1"/>
  <c r="BI392" i="3"/>
  <c r="BH392" i="3"/>
  <c r="BG392" i="3"/>
  <c r="BF392" i="3"/>
  <c r="T392" i="3"/>
  <c r="R392" i="3"/>
  <c r="P392" i="3"/>
  <c r="BI390" i="3"/>
  <c r="BH390" i="3"/>
  <c r="BG390" i="3"/>
  <c r="BF390" i="3"/>
  <c r="T390" i="3"/>
  <c r="R390" i="3"/>
  <c r="P390" i="3"/>
  <c r="BI385" i="3"/>
  <c r="BH385" i="3"/>
  <c r="BG385" i="3"/>
  <c r="BF385" i="3"/>
  <c r="T385" i="3"/>
  <c r="R385" i="3"/>
  <c r="P385" i="3"/>
  <c r="BI384" i="3"/>
  <c r="BH384" i="3"/>
  <c r="BG384" i="3"/>
  <c r="BF384" i="3"/>
  <c r="T384" i="3"/>
  <c r="R384" i="3"/>
  <c r="P384" i="3"/>
  <c r="BI383" i="3"/>
  <c r="BH383" i="3"/>
  <c r="BG383" i="3"/>
  <c r="BF383" i="3"/>
  <c r="T383" i="3"/>
  <c r="R383" i="3"/>
  <c r="P383" i="3"/>
  <c r="BI381" i="3"/>
  <c r="BH381" i="3"/>
  <c r="BG381" i="3"/>
  <c r="BF381" i="3"/>
  <c r="T381" i="3"/>
  <c r="R381" i="3"/>
  <c r="P381" i="3"/>
  <c r="BI377" i="3"/>
  <c r="BH377" i="3"/>
  <c r="BG377" i="3"/>
  <c r="BF377" i="3"/>
  <c r="T377" i="3"/>
  <c r="R377" i="3"/>
  <c r="P377" i="3"/>
  <c r="BI375" i="3"/>
  <c r="BH375" i="3"/>
  <c r="BG375" i="3"/>
  <c r="BF375" i="3"/>
  <c r="T375" i="3"/>
  <c r="R375" i="3"/>
  <c r="P375" i="3"/>
  <c r="BI367" i="3"/>
  <c r="BH367" i="3"/>
  <c r="BG367" i="3"/>
  <c r="BF367" i="3"/>
  <c r="T367" i="3"/>
  <c r="R367" i="3"/>
  <c r="P367" i="3"/>
  <c r="BI365" i="3"/>
  <c r="BH365" i="3"/>
  <c r="BG365" i="3"/>
  <c r="BF365" i="3"/>
  <c r="T365" i="3"/>
  <c r="R365" i="3"/>
  <c r="P365" i="3"/>
  <c r="BI364" i="3"/>
  <c r="BH364" i="3"/>
  <c r="BG364" i="3"/>
  <c r="BF364" i="3"/>
  <c r="T364" i="3"/>
  <c r="R364" i="3"/>
  <c r="P364" i="3"/>
  <c r="BI362" i="3"/>
  <c r="BH362" i="3"/>
  <c r="BG362" i="3"/>
  <c r="BF362" i="3"/>
  <c r="T362" i="3"/>
  <c r="R362" i="3"/>
  <c r="P362" i="3"/>
  <c r="BI361" i="3"/>
  <c r="BH361" i="3"/>
  <c r="BG361" i="3"/>
  <c r="BF361" i="3"/>
  <c r="T361" i="3"/>
  <c r="R361" i="3"/>
  <c r="P361" i="3"/>
  <c r="BI359" i="3"/>
  <c r="BH359" i="3"/>
  <c r="BG359" i="3"/>
  <c r="BF359" i="3"/>
  <c r="T359" i="3"/>
  <c r="R359" i="3"/>
  <c r="P359" i="3"/>
  <c r="BI357" i="3"/>
  <c r="BH357" i="3"/>
  <c r="BG357" i="3"/>
  <c r="BF357" i="3"/>
  <c r="T357" i="3"/>
  <c r="R357" i="3"/>
  <c r="P357" i="3"/>
  <c r="BI355" i="3"/>
  <c r="BH355" i="3"/>
  <c r="BG355" i="3"/>
  <c r="BF355" i="3"/>
  <c r="T355" i="3"/>
  <c r="R355" i="3"/>
  <c r="P355" i="3"/>
  <c r="BI354" i="3"/>
  <c r="BH354" i="3"/>
  <c r="BG354" i="3"/>
  <c r="BF354" i="3"/>
  <c r="T354" i="3"/>
  <c r="R354" i="3"/>
  <c r="P354" i="3"/>
  <c r="BI353" i="3"/>
  <c r="BH353" i="3"/>
  <c r="BG353" i="3"/>
  <c r="BF353" i="3"/>
  <c r="T353" i="3"/>
  <c r="R353" i="3"/>
  <c r="P353" i="3"/>
  <c r="BI352" i="3"/>
  <c r="BH352" i="3"/>
  <c r="BG352" i="3"/>
  <c r="BF352" i="3"/>
  <c r="T352" i="3"/>
  <c r="R352" i="3"/>
  <c r="P352" i="3"/>
  <c r="BI345" i="3"/>
  <c r="BH345" i="3"/>
  <c r="BG345" i="3"/>
  <c r="BF345" i="3"/>
  <c r="T345" i="3"/>
  <c r="R345" i="3"/>
  <c r="P345" i="3"/>
  <c r="BI342" i="3"/>
  <c r="BH342" i="3"/>
  <c r="BG342" i="3"/>
  <c r="BF342" i="3"/>
  <c r="T342" i="3"/>
  <c r="R342" i="3"/>
  <c r="P342" i="3"/>
  <c r="BI340" i="3"/>
  <c r="BH340" i="3"/>
  <c r="BG340" i="3"/>
  <c r="BF340" i="3"/>
  <c r="T340" i="3"/>
  <c r="R340" i="3"/>
  <c r="P340" i="3"/>
  <c r="BI338" i="3"/>
  <c r="BH338" i="3"/>
  <c r="BG338" i="3"/>
  <c r="BF338" i="3"/>
  <c r="T338" i="3"/>
  <c r="R338" i="3"/>
  <c r="P338" i="3"/>
  <c r="BI336" i="3"/>
  <c r="BH336" i="3"/>
  <c r="BG336" i="3"/>
  <c r="BF336" i="3"/>
  <c r="T336" i="3"/>
  <c r="R336" i="3"/>
  <c r="P336" i="3"/>
  <c r="BI333" i="3"/>
  <c r="BH333" i="3"/>
  <c r="BG333" i="3"/>
  <c r="BF333" i="3"/>
  <c r="T333" i="3"/>
  <c r="R333" i="3"/>
  <c r="P333" i="3"/>
  <c r="BI331" i="3"/>
  <c r="BH331" i="3"/>
  <c r="BG331" i="3"/>
  <c r="BF331" i="3"/>
  <c r="T331" i="3"/>
  <c r="R331" i="3"/>
  <c r="P331" i="3"/>
  <c r="BI325" i="3"/>
  <c r="BH325" i="3"/>
  <c r="BG325" i="3"/>
  <c r="BF325" i="3"/>
  <c r="T325" i="3"/>
  <c r="R325" i="3"/>
  <c r="P325" i="3"/>
  <c r="BI321" i="3"/>
  <c r="BH321" i="3"/>
  <c r="BG321" i="3"/>
  <c r="BF321" i="3"/>
  <c r="T321" i="3"/>
  <c r="R321" i="3"/>
  <c r="P321" i="3"/>
  <c r="BI318" i="3"/>
  <c r="BH318" i="3"/>
  <c r="BG318" i="3"/>
  <c r="BF318" i="3"/>
  <c r="T318" i="3"/>
  <c r="R318" i="3"/>
  <c r="P318" i="3"/>
  <c r="BI316" i="3"/>
  <c r="BH316" i="3"/>
  <c r="BG316" i="3"/>
  <c r="BF316" i="3"/>
  <c r="T316" i="3"/>
  <c r="R316" i="3"/>
  <c r="P316" i="3"/>
  <c r="BI314" i="3"/>
  <c r="BH314" i="3"/>
  <c r="BG314" i="3"/>
  <c r="BF314" i="3"/>
  <c r="T314" i="3"/>
  <c r="R314" i="3"/>
  <c r="P314" i="3"/>
  <c r="BI313" i="3"/>
  <c r="BH313" i="3"/>
  <c r="BG313" i="3"/>
  <c r="BF313" i="3"/>
  <c r="T313" i="3"/>
  <c r="R313" i="3"/>
  <c r="P313" i="3"/>
  <c r="BI308" i="3"/>
  <c r="BH308" i="3"/>
  <c r="BG308" i="3"/>
  <c r="BF308" i="3"/>
  <c r="T308" i="3"/>
  <c r="R308" i="3"/>
  <c r="P308" i="3"/>
  <c r="BI307" i="3"/>
  <c r="BH307" i="3"/>
  <c r="BG307" i="3"/>
  <c r="BF307" i="3"/>
  <c r="T307" i="3"/>
  <c r="R307" i="3"/>
  <c r="P307" i="3"/>
  <c r="BI306" i="3"/>
  <c r="BH306" i="3"/>
  <c r="BG306" i="3"/>
  <c r="BF306" i="3"/>
  <c r="T306" i="3"/>
  <c r="R306" i="3"/>
  <c r="P306" i="3"/>
  <c r="BI305" i="3"/>
  <c r="BH305" i="3"/>
  <c r="BG305" i="3"/>
  <c r="BF305" i="3"/>
  <c r="T305" i="3"/>
  <c r="R305" i="3"/>
  <c r="P305" i="3"/>
  <c r="BI304" i="3"/>
  <c r="BH304" i="3"/>
  <c r="BG304" i="3"/>
  <c r="BF304" i="3"/>
  <c r="T304" i="3"/>
  <c r="R304" i="3"/>
  <c r="P304" i="3"/>
  <c r="BI303" i="3"/>
  <c r="BH303" i="3"/>
  <c r="BG303" i="3"/>
  <c r="BF303" i="3"/>
  <c r="T303" i="3"/>
  <c r="R303" i="3"/>
  <c r="P303" i="3"/>
  <c r="BI302" i="3"/>
  <c r="BH302" i="3"/>
  <c r="BG302" i="3"/>
  <c r="BF302" i="3"/>
  <c r="T302" i="3"/>
  <c r="R302" i="3"/>
  <c r="P302" i="3"/>
  <c r="BI300" i="3"/>
  <c r="BH300" i="3"/>
  <c r="BG300" i="3"/>
  <c r="BF300" i="3"/>
  <c r="T300" i="3"/>
  <c r="R300" i="3"/>
  <c r="P300" i="3"/>
  <c r="BI298" i="3"/>
  <c r="BH298" i="3"/>
  <c r="BG298" i="3"/>
  <c r="BF298" i="3"/>
  <c r="T298" i="3"/>
  <c r="R298" i="3"/>
  <c r="P298" i="3"/>
  <c r="BI296" i="3"/>
  <c r="BH296" i="3"/>
  <c r="BG296" i="3"/>
  <c r="BF296" i="3"/>
  <c r="T296" i="3"/>
  <c r="R296" i="3"/>
  <c r="P296" i="3"/>
  <c r="BI292" i="3"/>
  <c r="BH292" i="3"/>
  <c r="BG292" i="3"/>
  <c r="BF292" i="3"/>
  <c r="T292" i="3"/>
  <c r="R292" i="3"/>
  <c r="P292" i="3"/>
  <c r="BI290" i="3"/>
  <c r="BH290" i="3"/>
  <c r="BG290" i="3"/>
  <c r="BF290" i="3"/>
  <c r="T290" i="3"/>
  <c r="R290" i="3"/>
  <c r="P290" i="3"/>
  <c r="BI288" i="3"/>
  <c r="BH288" i="3"/>
  <c r="BG288" i="3"/>
  <c r="BF288" i="3"/>
  <c r="T288" i="3"/>
  <c r="R288" i="3"/>
  <c r="P288" i="3"/>
  <c r="BI286" i="3"/>
  <c r="BH286" i="3"/>
  <c r="BG286" i="3"/>
  <c r="BF286" i="3"/>
  <c r="T286" i="3"/>
  <c r="R286" i="3"/>
  <c r="P286" i="3"/>
  <c r="BI284" i="3"/>
  <c r="BH284" i="3"/>
  <c r="BG284" i="3"/>
  <c r="BF284" i="3"/>
  <c r="T284" i="3"/>
  <c r="R284" i="3"/>
  <c r="P284" i="3"/>
  <c r="BI282" i="3"/>
  <c r="BH282" i="3"/>
  <c r="BG282" i="3"/>
  <c r="BF282" i="3"/>
  <c r="T282" i="3"/>
  <c r="R282" i="3"/>
  <c r="P282" i="3"/>
  <c r="BI278" i="3"/>
  <c r="BH278" i="3"/>
  <c r="BG278" i="3"/>
  <c r="BF278" i="3"/>
  <c r="T278" i="3"/>
  <c r="R278" i="3"/>
  <c r="P278" i="3"/>
  <c r="BI276" i="3"/>
  <c r="BH276" i="3"/>
  <c r="BG276" i="3"/>
  <c r="BF276" i="3"/>
  <c r="T276" i="3"/>
  <c r="R276" i="3"/>
  <c r="P276" i="3"/>
  <c r="BI274" i="3"/>
  <c r="BH274" i="3"/>
  <c r="BG274" i="3"/>
  <c r="BF274" i="3"/>
  <c r="T274" i="3"/>
  <c r="R274" i="3"/>
  <c r="P274" i="3"/>
  <c r="BI272" i="3"/>
  <c r="BH272" i="3"/>
  <c r="BG272" i="3"/>
  <c r="BF272" i="3"/>
  <c r="T272" i="3"/>
  <c r="R272" i="3"/>
  <c r="P272" i="3"/>
  <c r="BI270" i="3"/>
  <c r="BH270" i="3"/>
  <c r="BG270" i="3"/>
  <c r="BF270" i="3"/>
  <c r="T270" i="3"/>
  <c r="R270" i="3"/>
  <c r="P270" i="3"/>
  <c r="BI268" i="3"/>
  <c r="BH268" i="3"/>
  <c r="BG268" i="3"/>
  <c r="BF268" i="3"/>
  <c r="T268" i="3"/>
  <c r="R268" i="3"/>
  <c r="P268" i="3"/>
  <c r="BI264" i="3"/>
  <c r="BH264" i="3"/>
  <c r="BG264" i="3"/>
  <c r="BF264" i="3"/>
  <c r="T264" i="3"/>
  <c r="R264" i="3"/>
  <c r="P264" i="3"/>
  <c r="BI260" i="3"/>
  <c r="BH260" i="3"/>
  <c r="BG260" i="3"/>
  <c r="BF260" i="3"/>
  <c r="T260" i="3"/>
  <c r="R260" i="3"/>
  <c r="P260" i="3"/>
  <c r="BI258" i="3"/>
  <c r="BH258" i="3"/>
  <c r="BG258" i="3"/>
  <c r="BF258" i="3"/>
  <c r="T258" i="3"/>
  <c r="R258" i="3"/>
  <c r="P258" i="3"/>
  <c r="BI256" i="3"/>
  <c r="BH256" i="3"/>
  <c r="BG256" i="3"/>
  <c r="BF256" i="3"/>
  <c r="T256" i="3"/>
  <c r="R256" i="3"/>
  <c r="P256" i="3"/>
  <c r="BI247" i="3"/>
  <c r="BH247" i="3"/>
  <c r="BG247" i="3"/>
  <c r="BF247" i="3"/>
  <c r="T247" i="3"/>
  <c r="R247" i="3"/>
  <c r="P247" i="3"/>
  <c r="BI244" i="3"/>
  <c r="BH244" i="3"/>
  <c r="BG244" i="3"/>
  <c r="BF244" i="3"/>
  <c r="T244" i="3"/>
  <c r="R244" i="3"/>
  <c r="P244" i="3"/>
  <c r="BI239" i="3"/>
  <c r="BH239" i="3"/>
  <c r="BG239" i="3"/>
  <c r="BF239" i="3"/>
  <c r="T239" i="3"/>
  <c r="R239" i="3"/>
  <c r="P239" i="3"/>
  <c r="BI237" i="3"/>
  <c r="BH237" i="3"/>
  <c r="BG237" i="3"/>
  <c r="BF237" i="3"/>
  <c r="T237" i="3"/>
  <c r="R237" i="3"/>
  <c r="P237" i="3"/>
  <c r="BI235" i="3"/>
  <c r="BH235" i="3"/>
  <c r="BG235" i="3"/>
  <c r="BF235" i="3"/>
  <c r="T235" i="3"/>
  <c r="R235" i="3"/>
  <c r="P235" i="3"/>
  <c r="BI234" i="3"/>
  <c r="BH234" i="3"/>
  <c r="BG234" i="3"/>
  <c r="BF234" i="3"/>
  <c r="T234" i="3"/>
  <c r="R234" i="3"/>
  <c r="P234" i="3"/>
  <c r="BI232" i="3"/>
  <c r="BH232" i="3"/>
  <c r="BG232" i="3"/>
  <c r="BF232" i="3"/>
  <c r="T232" i="3"/>
  <c r="R232" i="3"/>
  <c r="P232" i="3"/>
  <c r="BI229" i="3"/>
  <c r="BH229" i="3"/>
  <c r="BG229" i="3"/>
  <c r="BF229" i="3"/>
  <c r="T229" i="3"/>
  <c r="R229" i="3"/>
  <c r="P229" i="3"/>
  <c r="BI227" i="3"/>
  <c r="BH227" i="3"/>
  <c r="BG227" i="3"/>
  <c r="BF227" i="3"/>
  <c r="T227" i="3"/>
  <c r="R227" i="3"/>
  <c r="P227" i="3"/>
  <c r="BI225" i="3"/>
  <c r="BH225" i="3"/>
  <c r="BG225" i="3"/>
  <c r="BF225" i="3"/>
  <c r="T225" i="3"/>
  <c r="R225" i="3"/>
  <c r="P225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6" i="3"/>
  <c r="BH206" i="3"/>
  <c r="BG206" i="3"/>
  <c r="BF206" i="3"/>
  <c r="T206" i="3"/>
  <c r="R206" i="3"/>
  <c r="P206" i="3"/>
  <c r="BI204" i="3"/>
  <c r="BH204" i="3"/>
  <c r="BG204" i="3"/>
  <c r="BF204" i="3"/>
  <c r="T204" i="3"/>
  <c r="R204" i="3"/>
  <c r="P204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4" i="3"/>
  <c r="BH174" i="3"/>
  <c r="BG174" i="3"/>
  <c r="BF174" i="3"/>
  <c r="T174" i="3"/>
  <c r="R174" i="3"/>
  <c r="P174" i="3"/>
  <c r="BI168" i="3"/>
  <c r="BH168" i="3"/>
  <c r="BG168" i="3"/>
  <c r="BF168" i="3"/>
  <c r="T168" i="3"/>
  <c r="R168" i="3"/>
  <c r="P168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0" i="3"/>
  <c r="BH130" i="3"/>
  <c r="BG130" i="3"/>
  <c r="BF130" i="3"/>
  <c r="T130" i="3"/>
  <c r="R130" i="3"/>
  <c r="P130" i="3"/>
  <c r="BI127" i="3"/>
  <c r="BH127" i="3"/>
  <c r="BG127" i="3"/>
  <c r="BF127" i="3"/>
  <c r="T127" i="3"/>
  <c r="R127" i="3"/>
  <c r="P127" i="3"/>
  <c r="J121" i="3"/>
  <c r="F118" i="3"/>
  <c r="E116" i="3"/>
  <c r="J92" i="3"/>
  <c r="F89" i="3"/>
  <c r="E87" i="3"/>
  <c r="J21" i="3"/>
  <c r="E21" i="3"/>
  <c r="J120" i="3"/>
  <c r="J20" i="3"/>
  <c r="J18" i="3"/>
  <c r="E18" i="3"/>
  <c r="F121" i="3"/>
  <c r="J17" i="3"/>
  <c r="J15" i="3"/>
  <c r="E15" i="3"/>
  <c r="F120" i="3"/>
  <c r="J14" i="3"/>
  <c r="J12" i="3"/>
  <c r="J89" i="3"/>
  <c r="E7" i="3"/>
  <c r="E114" i="3" s="1"/>
  <c r="J37" i="2"/>
  <c r="J36" i="2"/>
  <c r="AY95" i="1"/>
  <c r="J35" i="2"/>
  <c r="AX95" i="1"/>
  <c r="BI135" i="2"/>
  <c r="BH135" i="2"/>
  <c r="BG135" i="2"/>
  <c r="BF135" i="2"/>
  <c r="T135" i="2"/>
  <c r="T134" i="2"/>
  <c r="R135" i="2"/>
  <c r="R134" i="2" s="1"/>
  <c r="P135" i="2"/>
  <c r="P134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J117" i="2"/>
  <c r="F114" i="2"/>
  <c r="E112" i="2"/>
  <c r="J92" i="2"/>
  <c r="F89" i="2"/>
  <c r="E87" i="2"/>
  <c r="J21" i="2"/>
  <c r="E21" i="2"/>
  <c r="J116" i="2" s="1"/>
  <c r="J20" i="2"/>
  <c r="J18" i="2"/>
  <c r="E18" i="2"/>
  <c r="F92" i="2" s="1"/>
  <c r="J17" i="2"/>
  <c r="J15" i="2"/>
  <c r="E15" i="2"/>
  <c r="F91" i="2" s="1"/>
  <c r="J14" i="2"/>
  <c r="J12" i="2"/>
  <c r="J89" i="2"/>
  <c r="E7" i="2"/>
  <c r="E110" i="2"/>
  <c r="L90" i="1"/>
  <c r="AM90" i="1"/>
  <c r="AM89" i="1"/>
  <c r="L89" i="1"/>
  <c r="AM87" i="1"/>
  <c r="L87" i="1"/>
  <c r="L85" i="1"/>
  <c r="L84" i="1"/>
  <c r="J133" i="2"/>
  <c r="J126" i="2"/>
  <c r="J130" i="2"/>
  <c r="BK354" i="3"/>
  <c r="J288" i="3"/>
  <c r="J256" i="3"/>
  <c r="BK143" i="3"/>
  <c r="BK353" i="3"/>
  <c r="J264" i="3"/>
  <c r="BK202" i="3"/>
  <c r="J359" i="3"/>
  <c r="BK274" i="3"/>
  <c r="BK197" i="3"/>
  <c r="J365" i="3"/>
  <c r="J308" i="3"/>
  <c r="J272" i="3"/>
  <c r="BK198" i="3"/>
  <c r="BK338" i="3"/>
  <c r="J302" i="3"/>
  <c r="BK194" i="3"/>
  <c r="BK314" i="3"/>
  <c r="BK270" i="3"/>
  <c r="BK161" i="3"/>
  <c r="BK377" i="3"/>
  <c r="J333" i="3"/>
  <c r="BK284" i="3"/>
  <c r="J234" i="3"/>
  <c r="J130" i="3"/>
  <c r="BK303" i="3"/>
  <c r="BK256" i="3"/>
  <c r="BK192" i="3"/>
  <c r="BK130" i="3"/>
  <c r="AS94" i="1"/>
  <c r="BK383" i="3"/>
  <c r="BK336" i="3"/>
  <c r="J276" i="3"/>
  <c r="BK212" i="3"/>
  <c r="BK141" i="3"/>
  <c r="J375" i="3"/>
  <c r="BK316" i="3"/>
  <c r="BK180" i="3"/>
  <c r="J145" i="3"/>
  <c r="J286" i="3"/>
  <c r="J195" i="3"/>
  <c r="BK362" i="3"/>
  <c r="J318" i="3"/>
  <c r="BK286" i="3"/>
  <c r="J178" i="3"/>
  <c r="BK364" i="3"/>
  <c r="J304" i="3"/>
  <c r="BK237" i="3"/>
  <c r="J151" i="3"/>
  <c r="J385" i="3"/>
  <c r="J306" i="3"/>
  <c r="BK210" i="3"/>
  <c r="J137" i="3"/>
  <c r="BK345" i="3"/>
  <c r="J303" i="3"/>
  <c r="J268" i="3"/>
  <c r="J192" i="3"/>
  <c r="BK136" i="3"/>
  <c r="J353" i="3"/>
  <c r="J300" i="3"/>
  <c r="BK258" i="3"/>
  <c r="J147" i="3"/>
  <c r="J128" i="2"/>
  <c r="J135" i="2"/>
  <c r="J124" i="2"/>
  <c r="J362" i="3"/>
  <c r="J274" i="3"/>
  <c r="J229" i="3"/>
  <c r="J127" i="3"/>
  <c r="BK340" i="3"/>
  <c r="J258" i="3"/>
  <c r="BK209" i="3"/>
  <c r="J134" i="3"/>
  <c r="BK298" i="3"/>
  <c r="J161" i="3"/>
  <c r="J355" i="3"/>
  <c r="BK304" i="3"/>
  <c r="BK225" i="3"/>
  <c r="BK375" i="3"/>
  <c r="J314" i="3"/>
  <c r="BK278" i="3"/>
  <c r="J168" i="3"/>
  <c r="J336" i="3"/>
  <c r="J284" i="3"/>
  <c r="BK159" i="3"/>
  <c r="J367" i="3"/>
  <c r="J325" i="3"/>
  <c r="BK234" i="3"/>
  <c r="BK195" i="3"/>
  <c r="BK365" i="3"/>
  <c r="J278" i="3"/>
  <c r="J204" i="3"/>
  <c r="BK125" i="2"/>
  <c r="BK123" i="2"/>
  <c r="BK135" i="2"/>
  <c r="BK367" i="3"/>
  <c r="J313" i="3"/>
  <c r="J239" i="3"/>
  <c r="BK181" i="3"/>
  <c r="J377" i="3"/>
  <c r="J338" i="3"/>
  <c r="BK208" i="3"/>
  <c r="J136" i="3"/>
  <c r="J316" i="3"/>
  <c r="BK206" i="3"/>
  <c r="BK392" i="3"/>
  <c r="J331" i="3"/>
  <c r="J282" i="3"/>
  <c r="BK385" i="3"/>
  <c r="BK325" i="3"/>
  <c r="J296" i="3"/>
  <c r="J235" i="3"/>
  <c r="BK145" i="3"/>
  <c r="J345" i="3"/>
  <c r="BK232" i="3"/>
  <c r="J141" i="3"/>
  <c r="J357" i="3"/>
  <c r="BK288" i="3"/>
  <c r="J237" i="3"/>
  <c r="BK168" i="3"/>
  <c r="BK396" i="3"/>
  <c r="BK321" i="3"/>
  <c r="BK276" i="3"/>
  <c r="J232" i="3"/>
  <c r="J149" i="3"/>
  <c r="BK128" i="2"/>
  <c r="BK129" i="2"/>
  <c r="BK130" i="2"/>
  <c r="BK342" i="3"/>
  <c r="BK308" i="3"/>
  <c r="J260" i="3"/>
  <c r="BK200" i="3"/>
  <c r="J381" i="3"/>
  <c r="BK333" i="3"/>
  <c r="J181" i="3"/>
  <c r="BK331" i="3"/>
  <c r="J198" i="3"/>
  <c r="BK390" i="3"/>
  <c r="BK302" i="3"/>
  <c r="J244" i="3"/>
  <c r="J174" i="3"/>
  <c r="BK355" i="3"/>
  <c r="J305" i="3"/>
  <c r="J227" i="3"/>
  <c r="BK361" i="3"/>
  <c r="BK260" i="3"/>
  <c r="J194" i="3"/>
  <c r="BK134" i="3"/>
  <c r="BK359" i="3"/>
  <c r="J270" i="3"/>
  <c r="J197" i="3"/>
  <c r="J143" i="3"/>
  <c r="J383" i="3"/>
  <c r="BK305" i="3"/>
  <c r="BK292" i="3"/>
  <c r="J206" i="3"/>
  <c r="BK127" i="3"/>
  <c r="J129" i="2"/>
  <c r="BK124" i="2"/>
  <c r="J123" i="2"/>
  <c r="J340" i="3"/>
  <c r="J307" i="3"/>
  <c r="BK235" i="3"/>
  <c r="BK178" i="3"/>
  <c r="J352" i="3"/>
  <c r="BK247" i="3"/>
  <c r="J159" i="3"/>
  <c r="BK352" i="3"/>
  <c r="BK239" i="3"/>
  <c r="BK296" i="3"/>
  <c r="BK204" i="3"/>
  <c r="BK384" i="3"/>
  <c r="J292" i="3"/>
  <c r="J225" i="3"/>
  <c r="J139" i="3"/>
  <c r="BK268" i="3"/>
  <c r="J202" i="3"/>
  <c r="J390" i="3"/>
  <c r="J364" i="3"/>
  <c r="BK300" i="3"/>
  <c r="BK229" i="3"/>
  <c r="BK151" i="3"/>
  <c r="J392" i="3"/>
  <c r="BK306" i="3"/>
  <c r="J298" i="3"/>
  <c r="J247" i="3"/>
  <c r="J180" i="3"/>
  <c r="J125" i="2"/>
  <c r="BK133" i="2"/>
  <c r="BK126" i="2"/>
  <c r="J321" i="3"/>
  <c r="BK264" i="3"/>
  <c r="J208" i="3"/>
  <c r="BK139" i="3"/>
  <c r="J361" i="3"/>
  <c r="BK307" i="3"/>
  <c r="J212" i="3"/>
  <c r="BK174" i="3"/>
  <c r="BK357" i="3"/>
  <c r="BK244" i="3"/>
  <c r="J396" i="3"/>
  <c r="J342" i="3"/>
  <c r="J290" i="3"/>
  <c r="J210" i="3"/>
  <c r="BK318" i="3"/>
  <c r="BK282" i="3"/>
  <c r="BK147" i="3"/>
  <c r="BK381" i="3"/>
  <c r="BK290" i="3"/>
  <c r="BK227" i="3"/>
  <c r="J384" i="3"/>
  <c r="BK313" i="3"/>
  <c r="BK272" i="3"/>
  <c r="J200" i="3"/>
  <c r="BK149" i="3"/>
  <c r="J354" i="3"/>
  <c r="J209" i="3"/>
  <c r="BK137" i="3"/>
  <c r="P127" i="2" l="1"/>
  <c r="P231" i="3"/>
  <c r="BK287" i="3"/>
  <c r="J287" i="3"/>
  <c r="J101" i="3" s="1"/>
  <c r="P122" i="2"/>
  <c r="P121" i="2"/>
  <c r="P120" i="2"/>
  <c r="AU95" i="1" s="1"/>
  <c r="BK231" i="3"/>
  <c r="J231" i="3"/>
  <c r="J99" i="3"/>
  <c r="T246" i="3"/>
  <c r="R312" i="3"/>
  <c r="R127" i="2"/>
  <c r="T126" i="3"/>
  <c r="R246" i="3"/>
  <c r="R287" i="3"/>
  <c r="T366" i="3"/>
  <c r="T122" i="2"/>
  <c r="BK126" i="3"/>
  <c r="J126" i="3"/>
  <c r="J98" i="3"/>
  <c r="P246" i="3"/>
  <c r="P125" i="3" s="1"/>
  <c r="P124" i="3" s="1"/>
  <c r="AU96" i="1" s="1"/>
  <c r="P287" i="3"/>
  <c r="T312" i="3"/>
  <c r="BK127" i="2"/>
  <c r="J127" i="2"/>
  <c r="J99" i="2" s="1"/>
  <c r="P126" i="3"/>
  <c r="R231" i="3"/>
  <c r="P312" i="3"/>
  <c r="BK366" i="3"/>
  <c r="J366" i="3" s="1"/>
  <c r="J103" i="3" s="1"/>
  <c r="R122" i="2"/>
  <c r="R121" i="2"/>
  <c r="R120" i="2" s="1"/>
  <c r="BK246" i="3"/>
  <c r="J246" i="3"/>
  <c r="J100" i="3"/>
  <c r="T287" i="3"/>
  <c r="P366" i="3"/>
  <c r="BK122" i="2"/>
  <c r="BK121" i="2" s="1"/>
  <c r="BK120" i="2" s="1"/>
  <c r="J120" i="2" s="1"/>
  <c r="J96" i="2" s="1"/>
  <c r="J122" i="2"/>
  <c r="J98" i="2" s="1"/>
  <c r="T127" i="2"/>
  <c r="R126" i="3"/>
  <c r="R125" i="3"/>
  <c r="R124" i="3" s="1"/>
  <c r="T231" i="3"/>
  <c r="BK312" i="3"/>
  <c r="J312" i="3"/>
  <c r="J102" i="3" s="1"/>
  <c r="R366" i="3"/>
  <c r="BK134" i="2"/>
  <c r="J134" i="2"/>
  <c r="J100" i="2" s="1"/>
  <c r="BK395" i="3"/>
  <c r="J395" i="3"/>
  <c r="J104" i="3"/>
  <c r="F91" i="3"/>
  <c r="BE174" i="3"/>
  <c r="BE300" i="3"/>
  <c r="BE318" i="3"/>
  <c r="BE336" i="3"/>
  <c r="BE375" i="3"/>
  <c r="BE384" i="3"/>
  <c r="BE396" i="3"/>
  <c r="F92" i="3"/>
  <c r="BE139" i="3"/>
  <c r="BE159" i="3"/>
  <c r="BE161" i="3"/>
  <c r="BE180" i="3"/>
  <c r="BE204" i="3"/>
  <c r="BE206" i="3"/>
  <c r="BE209" i="3"/>
  <c r="BE212" i="3"/>
  <c r="BE225" i="3"/>
  <c r="BE234" i="3"/>
  <c r="BE282" i="3"/>
  <c r="BE316" i="3"/>
  <c r="BE331" i="3"/>
  <c r="BE338" i="3"/>
  <c r="BE355" i="3"/>
  <c r="J91" i="3"/>
  <c r="J118" i="3"/>
  <c r="BE145" i="3"/>
  <c r="BE149" i="3"/>
  <c r="BE178" i="3"/>
  <c r="BE239" i="3"/>
  <c r="BE244" i="3"/>
  <c r="BE256" i="3"/>
  <c r="BE292" i="3"/>
  <c r="BE302" i="3"/>
  <c r="BE308" i="3"/>
  <c r="BE321" i="3"/>
  <c r="BE354" i="3"/>
  <c r="BE357" i="3"/>
  <c r="BE377" i="3"/>
  <c r="E85" i="3"/>
  <c r="BE181" i="3"/>
  <c r="BE197" i="3"/>
  <c r="BE200" i="3"/>
  <c r="BE202" i="3"/>
  <c r="BE247" i="3"/>
  <c r="BE264" i="3"/>
  <c r="BE272" i="3"/>
  <c r="BE313" i="3"/>
  <c r="BE340" i="3"/>
  <c r="BE359" i="3"/>
  <c r="BE361" i="3"/>
  <c r="BE362" i="3"/>
  <c r="BE383" i="3"/>
  <c r="BE390" i="3"/>
  <c r="BE136" i="3"/>
  <c r="BE143" i="3"/>
  <c r="BE192" i="3"/>
  <c r="BE195" i="3"/>
  <c r="BE274" i="3"/>
  <c r="BE276" i="3"/>
  <c r="BE298" i="3"/>
  <c r="BE303" i="3"/>
  <c r="BE333" i="3"/>
  <c r="BE381" i="3"/>
  <c r="BE385" i="3"/>
  <c r="BE392" i="3"/>
  <c r="BE134" i="3"/>
  <c r="BE137" i="3"/>
  <c r="BE141" i="3"/>
  <c r="BE147" i="3"/>
  <c r="BE194" i="3"/>
  <c r="BE208" i="3"/>
  <c r="BE235" i="3"/>
  <c r="BE258" i="3"/>
  <c r="BE260" i="3"/>
  <c r="BE278" i="3"/>
  <c r="BE288" i="3"/>
  <c r="BE304" i="3"/>
  <c r="BE305" i="3"/>
  <c r="BE307" i="3"/>
  <c r="BE314" i="3"/>
  <c r="BE342" i="3"/>
  <c r="BE127" i="3"/>
  <c r="BE130" i="3"/>
  <c r="BE227" i="3"/>
  <c r="BE229" i="3"/>
  <c r="BE232" i="3"/>
  <c r="BE237" i="3"/>
  <c r="BE284" i="3"/>
  <c r="BE286" i="3"/>
  <c r="BE290" i="3"/>
  <c r="BE306" i="3"/>
  <c r="BE345" i="3"/>
  <c r="BE367" i="3"/>
  <c r="BE151" i="3"/>
  <c r="BE168" i="3"/>
  <c r="BE198" i="3"/>
  <c r="BE210" i="3"/>
  <c r="BE268" i="3"/>
  <c r="BE270" i="3"/>
  <c r="BE296" i="3"/>
  <c r="BE325" i="3"/>
  <c r="BE352" i="3"/>
  <c r="BE353" i="3"/>
  <c r="BE364" i="3"/>
  <c r="BE365" i="3"/>
  <c r="BE124" i="2"/>
  <c r="F117" i="2"/>
  <c r="BE123" i="2"/>
  <c r="E85" i="2"/>
  <c r="J91" i="2"/>
  <c r="J114" i="2"/>
  <c r="BE125" i="2"/>
  <c r="BE128" i="2"/>
  <c r="BE129" i="2"/>
  <c r="F116" i="2"/>
  <c r="BE130" i="2"/>
  <c r="BE133" i="2"/>
  <c r="BE135" i="2"/>
  <c r="BE126" i="2"/>
  <c r="F35" i="2"/>
  <c r="BB95" i="1" s="1"/>
  <c r="F37" i="3"/>
  <c r="BD96" i="1"/>
  <c r="F35" i="3"/>
  <c r="BB96" i="1" s="1"/>
  <c r="F34" i="2"/>
  <c r="BA95" i="1"/>
  <c r="F36" i="2"/>
  <c r="BC95" i="1" s="1"/>
  <c r="J34" i="3"/>
  <c r="AW96" i="1"/>
  <c r="F37" i="2"/>
  <c r="BD95" i="1" s="1"/>
  <c r="F34" i="3"/>
  <c r="BA96" i="1"/>
  <c r="J34" i="2"/>
  <c r="AW95" i="1" s="1"/>
  <c r="F36" i="3"/>
  <c r="BC96" i="1"/>
  <c r="T125" i="3" l="1"/>
  <c r="T124" i="3"/>
  <c r="T121" i="2"/>
  <c r="T120" i="2"/>
  <c r="BK125" i="3"/>
  <c r="BK124" i="3"/>
  <c r="J124" i="3"/>
  <c r="J96" i="3"/>
  <c r="J121" i="2"/>
  <c r="J97" i="2"/>
  <c r="AU94" i="1"/>
  <c r="F33" i="2"/>
  <c r="AZ95" i="1" s="1"/>
  <c r="BC94" i="1"/>
  <c r="W32" i="1"/>
  <c r="J30" i="2"/>
  <c r="AG95" i="1" s="1"/>
  <c r="J33" i="2"/>
  <c r="AV95" i="1"/>
  <c r="AT95" i="1"/>
  <c r="BB94" i="1"/>
  <c r="W31" i="1"/>
  <c r="BA94" i="1"/>
  <c r="AW94" i="1"/>
  <c r="AK30" i="1" s="1"/>
  <c r="J33" i="3"/>
  <c r="AV96" i="1"/>
  <c r="AT96" i="1"/>
  <c r="BD94" i="1"/>
  <c r="W33" i="1"/>
  <c r="F33" i="3"/>
  <c r="AZ96" i="1"/>
  <c r="J125" i="3" l="1"/>
  <c r="J97" i="3"/>
  <c r="AN95" i="1"/>
  <c r="J39" i="2"/>
  <c r="J30" i="3"/>
  <c r="AG96" i="1"/>
  <c r="AZ94" i="1"/>
  <c r="W29" i="1"/>
  <c r="W30" i="1"/>
  <c r="AX94" i="1"/>
  <c r="AY94" i="1"/>
  <c r="J39" i="3" l="1"/>
  <c r="AG94" i="1"/>
  <c r="AK26" i="1"/>
  <c r="AN96" i="1"/>
  <c r="AV94" i="1"/>
  <c r="AK29" i="1"/>
  <c r="AK35" i="1"/>
  <c r="AT94" i="1" l="1"/>
  <c r="AN94" i="1" l="1"/>
</calcChain>
</file>

<file path=xl/sharedStrings.xml><?xml version="1.0" encoding="utf-8"?>
<sst xmlns="http://schemas.openxmlformats.org/spreadsheetml/2006/main" count="3587" uniqueCount="720">
  <si>
    <t>Export Komplet</t>
  </si>
  <si>
    <t/>
  </si>
  <si>
    <t>2.0</t>
  </si>
  <si>
    <t>False</t>
  </si>
  <si>
    <t>{a3eb976d-f891-4b8e-860d-6e670fda178a}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</si>
  <si>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</si>
  <si>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</si>
  <si>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</si>
  <si>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</si>
  <si>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</si>
  <si>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</si>
  <si>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</si>
  <si>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</si>
  <si>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</si>
  <si>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19-1242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</si>
  <si>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</si>
  <si>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</si>
  <si>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CHODNÍKU V OBCI KLENOVKA</t>
  </si>
  <si>
    <t>KSO:</t>
  </si>
  <si>
    <t>CC-CZ:</t>
  </si>
  <si>
    <t>Místo:</t>
  </si>
  <si>
    <t>Klenovka</t>
  </si>
  <si>
    <t>Datum:</t>
  </si>
  <si>
    <t>2. 4. 2025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</si>
  <si>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</si>
  <si>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</si>
  <si>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</si>
  <si>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</si>
  <si>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</si>
  <si>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</si>
  <si>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</si>
  <si>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</si>
  <si>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</si>
  <si>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Sýkorová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</si>
  <si>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</si>
  <si>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</si>
  <si>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</si>
  <si>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</si>
  <si>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</si>
  <si>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</si>
  <si>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</si>
  <si>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</si>
  <si>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</si>
  <si>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</si>
  <si>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</si>
  <si>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</si>
  <si>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</si>
  <si>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</si>
  <si>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</si>
  <si>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</si>
  <si>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</si>
  <si>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</si>
  <si>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</si>
  <si>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</si>
  <si>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</si>
  <si>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</si>
  <si>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</si>
  <si>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</si>
  <si>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</si>
  <si>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</si>
  <si>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</si>
  <si>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</si>
  <si>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</si>
  <si>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</si>
  <si>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</si>
  <si>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</si>
  <si>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</si>
  <si>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</si>
  <si>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</si>
  <si>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</si>
  <si>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</si>
  <si>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</si>
  <si>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</si>
  <si>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</si>
  <si>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</si>
  <si>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</si>
  <si>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</si>
  <si>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</si>
  <si>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</si>
  <si>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</si>
  <si>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</si>
  <si>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VEDLEJŠÍ A OSTATNÍ NÁKLADY</t>
  </si>
  <si>
    <t>STA</t>
  </si>
  <si>
    <t>1</t>
  </si>
  <si>
    <t>{0d81672e-0087-4506-9c68-bd0d27949920}</t>
  </si>
  <si>
    <t>2</t>
  </si>
  <si>
    <t>SO 102</t>
  </si>
  <si>
    <t>PŘELOŽKA SILNICE</t>
  </si>
  <si>
    <t>{ba8dd103-7e0e-4889-ae71-36acc9df7611}</t>
  </si>
  <si>
    <t>KRYCÍ LIST SOUPISU PRACÍ</t>
  </si>
  <si>
    <t>Objekt:</t>
  </si>
  <si>
    <t>SO 101 - VEDLEJŠÍ A OSTATNÍ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</si>
  <si>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</si>
  <si>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</si>
  <si>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</si>
  <si>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</si>
  <si>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</si>
  <si>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</si>
  <si>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</si>
  <si>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</si>
  <si>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</si>
  <si>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</si>
  <si>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</si>
  <si>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</si>
  <si>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</si>
  <si>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</si>
  <si>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</si>
  <si>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</si>
  <si>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</si>
  <si>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</si>
  <si>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</si>
  <si>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</si>
  <si>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</si>
  <si>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</si>
  <si>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</si>
  <si>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</si>
  <si>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</si>
  <si>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</si>
  <si>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</si>
  <si>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</si>
  <si>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</si>
  <si>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012103000</t>
  </si>
  <si>
    <t>Zeměměřičské práce při provádění stavby - výškové a polohové vytýčení stavby</t>
  </si>
  <si>
    <t>Kč</t>
  </si>
  <si>
    <t>CS ÚRS 2024 02</t>
  </si>
  <si>
    <t>1024</t>
  </si>
  <si>
    <t>800583846</t>
  </si>
  <si>
    <t>012164000</t>
  </si>
  <si>
    <t>Vytyčení a zaměření inženýrských sítí před výstavbou</t>
  </si>
  <si>
    <t>-308102772</t>
  </si>
  <si>
    <t>3</t>
  </si>
  <si>
    <t>012444000</t>
  </si>
  <si>
    <t>Geodetické měření skutečného provedení stavby ke kolaudaci</t>
  </si>
  <si>
    <t>6563997</t>
  </si>
  <si>
    <t>4</t>
  </si>
  <si>
    <t>013254000</t>
  </si>
  <si>
    <t>Dokumentace skutečného provedení stavby 4x tištěná, 1x na CD</t>
  </si>
  <si>
    <t>KČ</t>
  </si>
  <si>
    <t>CS ÚRS 2017 01</t>
  </si>
  <si>
    <t>-1511682925</t>
  </si>
  <si>
    <t>VRN3</t>
  </si>
  <si>
    <t>Zařízení staveniště</t>
  </si>
  <si>
    <t>031002000</t>
  </si>
  <si>
    <t>Související (přípravné) práce pro zařízení staveniště</t>
  </si>
  <si>
    <t>216356567</t>
  </si>
  <si>
    <t>6</t>
  </si>
  <si>
    <t>032903000</t>
  </si>
  <si>
    <t>Náklady na provoz a údržbu vybavení staveniště</t>
  </si>
  <si>
    <t>379616875</t>
  </si>
  <si>
    <t>7</t>
  </si>
  <si>
    <t>034303000</t>
  </si>
  <si>
    <t>Dopravní značení na staveništi - dopravně inženýrské opatření během výstavby dle TP 66 - opatření pro zajištění dopravy - zřízení a odstranění, manipulace, pronájmu vč. projektu zajištění dopravně inženýrského rozhodnutí</t>
  </si>
  <si>
    <t>CS ÚRS 2022 02</t>
  </si>
  <si>
    <t>-984099985</t>
  </si>
  <si>
    <t>VV</t>
  </si>
  <si>
    <t>"dopravně inženýrské opatření během výstavby dle TP 66 - opatření pro zajištění dopravy - zřízení a odstranění, manipulace, pronájmu vč. projektu,"</t>
  </si>
  <si>
    <t>"zajištění dopravně inženýrského rozhodnutí"1</t>
  </si>
  <si>
    <t>8</t>
  </si>
  <si>
    <t>039103000</t>
  </si>
  <si>
    <t>Rozebrání, bourání a odvoz zařízení staveniště</t>
  </si>
  <si>
    <t>1794971297</t>
  </si>
  <si>
    <t>VRN4</t>
  </si>
  <si>
    <t>Inženýrská činnost</t>
  </si>
  <si>
    <t>11</t>
  </si>
  <si>
    <t>043134000</t>
  </si>
  <si>
    <t>Zkoušky zatěžovací - provedení zkoušek dle KZP v souladu s TP, TKP a ČSN - (10 statických zatěžovacích zkoušek)</t>
  </si>
  <si>
    <t>344560982</t>
  </si>
  <si>
    <t>SO 102 - PŘELOŽKA SILNICE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</si>
  <si>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</si>
  <si>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</si>
  <si>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</si>
  <si>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</si>
  <si>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</si>
  <si>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</si>
  <si>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</si>
  <si>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</si>
  <si>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</si>
  <si>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</si>
  <si>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</si>
  <si>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111251101</t>
  </si>
  <si>
    <t>Odstranění křovin a stromů průměru kmene do 100 mm i s kořeny sklonu terénu do 1:5 z celkové plochy do 100 m2 strojně</t>
  </si>
  <si>
    <t>m2</t>
  </si>
  <si>
    <t>-45881118</t>
  </si>
  <si>
    <t>" K VÝPOČTU BYLA POUŽITA SITUACE A PŘÍČNÉ ŘEZY"</t>
  </si>
  <si>
    <t>"na ZÚ vlevo"38,5</t>
  </si>
  <si>
    <t>111301111</t>
  </si>
  <si>
    <t>Sejmutí drnu tl do 100 mm s přemístěním do 50 m nebo naložením na dopravní prostředek</t>
  </si>
  <si>
    <t>-1909826847</t>
  </si>
  <si>
    <t>"vlevo v místě rozšíření vozovky"2*60,0+1,5*24,0</t>
  </si>
  <si>
    <t>"vpravo v místě chodníku"8,3+8,8+52,0</t>
  </si>
  <si>
    <t>Součet</t>
  </si>
  <si>
    <t>112101101</t>
  </si>
  <si>
    <t>Odstranění stromů listnatých průměru kmene přes 100 do 300 mm</t>
  </si>
  <si>
    <t>kus</t>
  </si>
  <si>
    <t>-900889635</t>
  </si>
  <si>
    <t>"v křoví odhad 3 kusy"3</t>
  </si>
  <si>
    <t>112251101</t>
  </si>
  <si>
    <t>Odstranění pařezů průměru přes 100 do 300 mm</t>
  </si>
  <si>
    <t>-2120308083</t>
  </si>
  <si>
    <t>113107132</t>
  </si>
  <si>
    <t>Odstranění podkladu z betonu prostého tl přes 150 do 300 mm ručně</t>
  </si>
  <si>
    <t>468216806</t>
  </si>
  <si>
    <t>"betonový žlab vpravo před a za výtokem propustku"0,5*(22,3+8,5)*0,15</t>
  </si>
  <si>
    <t>113107324</t>
  </si>
  <si>
    <t>Odstranění podkladu z kameniva drceného tl 400 mm strojně pl do 50 m2</t>
  </si>
  <si>
    <t>CS ÚRS 2021 01</t>
  </si>
  <si>
    <t>674833659</t>
  </si>
  <si>
    <t>"pro palisády vpravo u chodníku"0,40*32,0</t>
  </si>
  <si>
    <t>113107342</t>
  </si>
  <si>
    <t>Odstranění podkladu živičného tl 100 mm strojně pl do 50 m2</t>
  </si>
  <si>
    <t>1932026709</t>
  </si>
  <si>
    <t>"v místě propustku st. voz."18,0</t>
  </si>
  <si>
    <t>113154124</t>
  </si>
  <si>
    <t>Frézování živičného krytu tl 100 mm pruh š 1 m pl do 500 m2 bez překážek v trase</t>
  </si>
  <si>
    <t>-378082627</t>
  </si>
  <si>
    <t>"pruh š.1,00 m v tl. 90 mm pro napojení na stávající vozovku"(90,0+106,0)*1,0+(23,9+17,5)*0,5</t>
  </si>
  <si>
    <t>9</t>
  </si>
  <si>
    <t>113154233</t>
  </si>
  <si>
    <t>Frézování živičného krytu tl 50 mm pruh š 2 m pl do 1000 m2 bez překážek v trase</t>
  </si>
  <si>
    <t>1816075662</t>
  </si>
  <si>
    <t>"stávající vozovka+v místě nového chodníku"537,0+131,0</t>
  </si>
  <si>
    <t>10</t>
  </si>
  <si>
    <t>113201112</t>
  </si>
  <si>
    <t>Vytrhání obrub silničních ležatých</t>
  </si>
  <si>
    <t>m</t>
  </si>
  <si>
    <t>-339420688</t>
  </si>
  <si>
    <t>"vpravo"26,0</t>
  </si>
  <si>
    <t>119001421</t>
  </si>
  <si>
    <t>Dočasné zajištění kabelů a kabelových tratí ze 3 volně ložených kabelů</t>
  </si>
  <si>
    <t>1716044298</t>
  </si>
  <si>
    <t>70,0</t>
  </si>
  <si>
    <t>122251104</t>
  </si>
  <si>
    <t>Odkopávky a prokopávky nezapažené v hornině třídy těžitelnosti I skupiny 3 objem do 500 m3 strojně</t>
  </si>
  <si>
    <t>m3</t>
  </si>
  <si>
    <t>-964823261</t>
  </si>
  <si>
    <t>"sanace"</t>
  </si>
  <si>
    <t>"vozovka"(218,6+17,24)*0,5</t>
  </si>
  <si>
    <t>"chodník"(60,6+40,0+17,6*1,5)*0,15</t>
  </si>
  <si>
    <t>"vjezdy"(12,5+18,0+4,5)*0,15</t>
  </si>
  <si>
    <t>Mezisoučet</t>
  </si>
  <si>
    <t>"výkop dle tabulek kubatur"85,19</t>
  </si>
  <si>
    <t>13</t>
  </si>
  <si>
    <t>129001101</t>
  </si>
  <si>
    <t>Příplatek za ztížení odkopávky nebo prokopávky v blízkosti inženýrských sítí</t>
  </si>
  <si>
    <t>-1672559829</t>
  </si>
  <si>
    <t>70,0*0,4*0,4</t>
  </si>
  <si>
    <t>14</t>
  </si>
  <si>
    <t>132151103</t>
  </si>
  <si>
    <t>Hloubení rýh nezapažených š do 800 mm v hornině třídy těžitelnosti I skupiny 1 a 2 objem do 100 m3 strojně</t>
  </si>
  <si>
    <t>-103984165</t>
  </si>
  <si>
    <t>"sil.obruba"0,35*0,4*(120,6+78,9+5,0)</t>
  </si>
  <si>
    <t>"obr.+V.P."0,60*0,4*(23,9+17,5)</t>
  </si>
  <si>
    <t>"obr. záh."0,3*0,4*(18,9+5,5+12,8+33,0)</t>
  </si>
  <si>
    <t>"palisády"0,4*0,4*32,0</t>
  </si>
  <si>
    <t>"odvod.žlab u čp.1"0,4*0,4*5,4</t>
  </si>
  <si>
    <t>15</t>
  </si>
  <si>
    <t>132251253</t>
  </si>
  <si>
    <t>Hloubení rýh nezapažených š do 2000 mm v hornině třídy těžitelnosti I skupiny 3 objem do 100 m3 strojně</t>
  </si>
  <si>
    <t>1595693374</t>
  </si>
  <si>
    <t>"přípojky vpustí"(7,0+5,5)*1,0*1,0</t>
  </si>
  <si>
    <t>"přípojka od žlabu"22,0*1,0*1,0</t>
  </si>
  <si>
    <t>"prodloužení zatrubnění"(1,4+0,8)/2*1,0*36,0</t>
  </si>
  <si>
    <t>"podélný propustek vlevo"16,0*0,8*1,0</t>
  </si>
  <si>
    <t>16</t>
  </si>
  <si>
    <t>133254101</t>
  </si>
  <si>
    <t>Hloubení šachet zapažených v hornině třídy těžitelnosti I skupiny 3 objem do 20 m3</t>
  </si>
  <si>
    <t>1931486516</t>
  </si>
  <si>
    <t>"ul. vpusti"2*1,5*1,5*1,2</t>
  </si>
  <si>
    <t>"šachta na zatrubnění"1*1,5*1,5*1,0</t>
  </si>
  <si>
    <t>17</t>
  </si>
  <si>
    <t>151101101</t>
  </si>
  <si>
    <t>Zřízení příložného pažení a rozepření stěn rýh hl do 2 m</t>
  </si>
  <si>
    <t>-455894928</t>
  </si>
  <si>
    <t>"pro rýhy a šachty - odhad"110,0+12,0</t>
  </si>
  <si>
    <t>18</t>
  </si>
  <si>
    <t>151101111</t>
  </si>
  <si>
    <t>Odstranění příložného pažení a rozepření stěn rýh hl do 2 m</t>
  </si>
  <si>
    <t>1391728558</t>
  </si>
  <si>
    <t>19</t>
  </si>
  <si>
    <t>162751117</t>
  </si>
  <si>
    <t>Vodorovné přemístění přes 9 000 do 10000 m výkopku/sypaniny z horniny třídy těžitelnosti I skupiny 1 až 3</t>
  </si>
  <si>
    <t>180639528</t>
  </si>
  <si>
    <t>"odkopávky"227,41</t>
  </si>
  <si>
    <t>"rýhy"52,97+86,9</t>
  </si>
  <si>
    <t>"šachty"7,65</t>
  </si>
  <si>
    <t>"je třeba"</t>
  </si>
  <si>
    <t>"násyp dle tabulek kubatur"-70,58</t>
  </si>
  <si>
    <t>"přípojky"-(7,0+5,5+22,0+16,0+36,0)*0,5*1,0</t>
  </si>
  <si>
    <t>"obsyp šachet"-3*0,6*(1,96-0,78)</t>
  </si>
  <si>
    <t>20</t>
  </si>
  <si>
    <t>162751119</t>
  </si>
  <si>
    <t>Příplatek k vodorovnému přemístění výkopku/sypaniny z horniny třídy těžitelnosti I skupiny 1 až 3 ZKD 1000 m přes 10000 m</t>
  </si>
  <si>
    <t>-2102570365</t>
  </si>
  <si>
    <t>"na skládku do 14km-Chvaletice"258,98*4</t>
  </si>
  <si>
    <t>167151111</t>
  </si>
  <si>
    <t>Nakládání výkopku z hornin třídy těžitelnosti I skupiny 1 až 3 přes 100 m3</t>
  </si>
  <si>
    <t>474781476</t>
  </si>
  <si>
    <t>22</t>
  </si>
  <si>
    <t>171201231</t>
  </si>
  <si>
    <t>Poplatek za uložení zeminy a kamení na recyklační skládce (skládkovné) kód odpadu 17 05 04</t>
  </si>
  <si>
    <t>t</t>
  </si>
  <si>
    <t>112137560</t>
  </si>
  <si>
    <t>258,98*1,9</t>
  </si>
  <si>
    <t>23</t>
  </si>
  <si>
    <t>171251201</t>
  </si>
  <si>
    <t>Uložení sypaniny na skládky nebo meziskládky</t>
  </si>
  <si>
    <t>870682037</t>
  </si>
  <si>
    <t>24</t>
  </si>
  <si>
    <t>175151101</t>
  </si>
  <si>
    <t>Obsypání potrubí strojně sypaninou bez prohození, uloženou do 3 m</t>
  </si>
  <si>
    <t>-161629871</t>
  </si>
  <si>
    <t>"přípojky vpustí a potrubí"(12,5+22,0+36,0+16,0)*0,55*1,0</t>
  </si>
  <si>
    <t>25</t>
  </si>
  <si>
    <t>175151201</t>
  </si>
  <si>
    <t>Obsypání objektu nad přilehlým původním terénem sypaninou bez prohození, uloženou do 3 m strojně</t>
  </si>
  <si>
    <t>54112873</t>
  </si>
  <si>
    <t>"vpusti+šachta"3*(1,96-0,78)*0,5</t>
  </si>
  <si>
    <t>26</t>
  </si>
  <si>
    <t>M</t>
  </si>
  <si>
    <t>58331200</t>
  </si>
  <si>
    <t>štěrkopísek netříděný</t>
  </si>
  <si>
    <t>138476843</t>
  </si>
  <si>
    <t>(47,58+1,77)*1,9</t>
  </si>
  <si>
    <t>27</t>
  </si>
  <si>
    <t>181111111</t>
  </si>
  <si>
    <t>Plošná úprava terénu do 500 m2 zemina skupiny 1 až 4 nerovnosti přes 50 do 100 mm v rovinně a svahu do 1:5</t>
  </si>
  <si>
    <t>-2107797776</t>
  </si>
  <si>
    <t>"dle zeleně - odhad"0,35*120,6+15,0+114,0+51,0+26,4</t>
  </si>
  <si>
    <t>28</t>
  </si>
  <si>
    <t>10364100</t>
  </si>
  <si>
    <t>zemina pro terénní úpravy - tříděná</t>
  </si>
  <si>
    <t>-1373687072</t>
  </si>
  <si>
    <t>248,61*0,1*1,9</t>
  </si>
  <si>
    <t>29</t>
  </si>
  <si>
    <t>181351003</t>
  </si>
  <si>
    <t>Rozprostření ornice tl vrstvy do 200 mm pl do 100 m2 v rovině nebo ve svahu do 1:5 strojně</t>
  </si>
  <si>
    <t>2108960278</t>
  </si>
  <si>
    <t>30</t>
  </si>
  <si>
    <t>181411131</t>
  </si>
  <si>
    <t>Založení parkového trávníku výsevem pl do 1000 m2 v rovině a ve svahu do 1:5</t>
  </si>
  <si>
    <t>1601249124</t>
  </si>
  <si>
    <t>31</t>
  </si>
  <si>
    <t>00572410</t>
  </si>
  <si>
    <t>osivo směs travní parková</t>
  </si>
  <si>
    <t>kg</t>
  </si>
  <si>
    <t>47668534</t>
  </si>
  <si>
    <t>(248,61+124,5)*0,0001*300*1,05</t>
  </si>
  <si>
    <t>32</t>
  </si>
  <si>
    <t>181951112</t>
  </si>
  <si>
    <t>Úprava pláně v hornině třídy těžitelnosti I skupiny 1 až 3 se zhutněním strojně</t>
  </si>
  <si>
    <t>1936471873</t>
  </si>
  <si>
    <t>"dle sanace"</t>
  </si>
  <si>
    <t>"vozovka"218,6+17,24</t>
  </si>
  <si>
    <t>"chodník"127,0</t>
  </si>
  <si>
    <t>"vjezdy"35,0</t>
  </si>
  <si>
    <t>"pod obrubami"</t>
  </si>
  <si>
    <t>0,35*(120,6+78,9+5,0)</t>
  </si>
  <si>
    <t>0,60*(23,9+17,5)</t>
  </si>
  <si>
    <t>"záh. obr." 0,3*(18,9+5,5+12,7+33,0)</t>
  </si>
  <si>
    <t>"palisáda"32,0*0,4</t>
  </si>
  <si>
    <t>33</t>
  </si>
  <si>
    <t>182151111</t>
  </si>
  <si>
    <t>Svahování v zářezech v hornině třídy těžitelnosti I skupiny 1 až 3 strojně</t>
  </si>
  <si>
    <t>1433255939</t>
  </si>
  <si>
    <t>"příkopy vlevo"(46,3+6,0+2,9+27,8)*1,5</t>
  </si>
  <si>
    <t>34</t>
  </si>
  <si>
    <t>183405212</t>
  </si>
  <si>
    <t>Výsev trávníku hydroosevem na hlušinu</t>
  </si>
  <si>
    <t>-1960770031</t>
  </si>
  <si>
    <t>"příkopy vlevo"124,5</t>
  </si>
  <si>
    <t>35</t>
  </si>
  <si>
    <t>R1</t>
  </si>
  <si>
    <t>Sondy pro ověření polohy inženýrských sítí</t>
  </si>
  <si>
    <t>-89020473</t>
  </si>
  <si>
    <t>"odhad"6,0</t>
  </si>
  <si>
    <t>Vodorovné konstrukce</t>
  </si>
  <si>
    <t>36</t>
  </si>
  <si>
    <t>451314213</t>
  </si>
  <si>
    <t>Podklad pod dlažbu z betonu prostého C 25/30 tl přes 150 do 200 mm</t>
  </si>
  <si>
    <t>-1774531190</t>
  </si>
  <si>
    <t>"šikmá čela propustku vlevo"6,7</t>
  </si>
  <si>
    <t>37</t>
  </si>
  <si>
    <t>451571221</t>
  </si>
  <si>
    <t>Podklad pod dlažbu ze štěrkopísku tl do 100 mm</t>
  </si>
  <si>
    <t>1730779720</t>
  </si>
  <si>
    <t>38</t>
  </si>
  <si>
    <t>451573111</t>
  </si>
  <si>
    <t>Lože pod potrubí otevřený výkop ze štěrkopísku</t>
  </si>
  <si>
    <t>-2078575855</t>
  </si>
  <si>
    <t>"přípojky"(12,5+36,0+16,0+22,0)*1,0*0,15</t>
  </si>
  <si>
    <t>39</t>
  </si>
  <si>
    <t>58337302</t>
  </si>
  <si>
    <t>štěrkopísek frakce 0/16</t>
  </si>
  <si>
    <t>1262623738</t>
  </si>
  <si>
    <t>12,97*1,9</t>
  </si>
  <si>
    <t>40</t>
  </si>
  <si>
    <t>452311141</t>
  </si>
  <si>
    <t>Podkladní desky z betonu prostého bez zvýšených nároků na prostředí tř. C 16/20 otevřený výkop</t>
  </si>
  <si>
    <t>1114069116</t>
  </si>
  <si>
    <t>"podél. propustek vlevo"16,0*0,5*0,15</t>
  </si>
  <si>
    <t>"pod vjezdem vpravo"5,0*0,5*0,15</t>
  </si>
  <si>
    <t>"ul. vpusti a šachta"3*1,5*1,5*0,15</t>
  </si>
  <si>
    <t>41</t>
  </si>
  <si>
    <t>452318510</t>
  </si>
  <si>
    <t>Zajišťovací práh z betonu C25/30 prostého se zvýšenými nároky na prostředí</t>
  </si>
  <si>
    <t>-1910207953</t>
  </si>
  <si>
    <t>"podél.propustek"0,16*1,7*2</t>
  </si>
  <si>
    <t>Komunikace pozemní</t>
  </si>
  <si>
    <t>42</t>
  </si>
  <si>
    <t>564851111</t>
  </si>
  <si>
    <t>Podklad ze štěrkodrtě ŠD plochy přes 100 m2 tl 150 mm</t>
  </si>
  <si>
    <t>-1538770927</t>
  </si>
  <si>
    <t>"sanace chodníku"127,0</t>
  </si>
  <si>
    <t>"sanace vjezdů"35,0</t>
  </si>
  <si>
    <t>"podklad"</t>
  </si>
  <si>
    <t>"vozovka-rozšíření"218,6</t>
  </si>
  <si>
    <t>"vozovka nad příčným propustkem"17,2</t>
  </si>
  <si>
    <t>"vjezdy"35,0*2</t>
  </si>
  <si>
    <t>43</t>
  </si>
  <si>
    <t>564861111</t>
  </si>
  <si>
    <t>Podklad ze štěrkodrtě ŠD plochy přes 100 m2 tl 200 mm</t>
  </si>
  <si>
    <t>-354189765</t>
  </si>
  <si>
    <t>"vozovka"235,8</t>
  </si>
  <si>
    <t>44</t>
  </si>
  <si>
    <t>564871111</t>
  </si>
  <si>
    <t>Podklad ze štěrkodrtě ŠD plochy přes 100 m2 tl 250 mm</t>
  </si>
  <si>
    <t>-247147687</t>
  </si>
  <si>
    <t>"sanace přeložky vozovky"(218,6+17,2)*2</t>
  </si>
  <si>
    <t>45</t>
  </si>
  <si>
    <t>565165102</t>
  </si>
  <si>
    <t>Asfaltový beton vrstva podkladní ACP 16 (obalované kamenivo OKS) tl 90 mm š do 1,5 m</t>
  </si>
  <si>
    <t>-459423084</t>
  </si>
  <si>
    <t>"přeložka"218,6+17,2</t>
  </si>
  <si>
    <t>"pruh š. 1,0m pro napojení na st. voz."(90,0+106,0)*1,0</t>
  </si>
  <si>
    <t>46</t>
  </si>
  <si>
    <t>573211107</t>
  </si>
  <si>
    <t>Postřik živičný spojovací z asfaltu v množství 0,30 kg/m2</t>
  </si>
  <si>
    <t>-200912106</t>
  </si>
  <si>
    <t>"vozovka celá"466,6+280,7+(23,9+17,5)*0,5</t>
  </si>
  <si>
    <t>"další vrstva posun voz.+1,0m napojení"218,6+17,3+(90,0+106,0)*1,0</t>
  </si>
  <si>
    <t>47</t>
  </si>
  <si>
    <t>577134121</t>
  </si>
  <si>
    <t>Asfaltový beton vrstva obrusná ACO 11+ (ABS) tř. I tl 40 mm š přes 3 m z nemodifikovaného asfaltu</t>
  </si>
  <si>
    <t>-1805513444</t>
  </si>
  <si>
    <t>466,6+280,7+(23,9+17,5)*0,5</t>
  </si>
  <si>
    <t>48</t>
  </si>
  <si>
    <t>594511113</t>
  </si>
  <si>
    <t>Kladení dlažby z lomového kamene tl do 250 mm s provedením lože z betonu</t>
  </si>
  <si>
    <t>1992790216</t>
  </si>
  <si>
    <t>"čela podél propustku"3,35*2</t>
  </si>
  <si>
    <t>49</t>
  </si>
  <si>
    <t>58380650</t>
  </si>
  <si>
    <t>kámen lomový neupravený žula, třída I netříděný</t>
  </si>
  <si>
    <t>372670049</t>
  </si>
  <si>
    <t>6,7*0,25*2,0*1,05</t>
  </si>
  <si>
    <t>50</t>
  </si>
  <si>
    <t>596211112</t>
  </si>
  <si>
    <t>Kladení zámkové dlažby komunikací pro pěší ručně tl 60 mm skupiny A pl přes 100 do 300 m2</t>
  </si>
  <si>
    <t>1632222440</t>
  </si>
  <si>
    <t>51</t>
  </si>
  <si>
    <t>59245018</t>
  </si>
  <si>
    <t>dlažba skladebná betonová 200x100mm tl 60mm přírodní</t>
  </si>
  <si>
    <t>-941736103</t>
  </si>
  <si>
    <t>127,0*1,05</t>
  </si>
  <si>
    <t>52</t>
  </si>
  <si>
    <t>596212210</t>
  </si>
  <si>
    <t>Kladení zámkové dlažby pozemních komunikací ručně tl 80 mm skupiny A pl do 50 m2</t>
  </si>
  <si>
    <t>-2076745315</t>
  </si>
  <si>
    <t>"vjezdy"12,5+18,0</t>
  </si>
  <si>
    <t>"varovné pásy"2,5+2,0</t>
  </si>
  <si>
    <t>53</t>
  </si>
  <si>
    <t>59245226</t>
  </si>
  <si>
    <t>dlažba pro nevidomé betonová 200x100mm tl 80mm barevná červená</t>
  </si>
  <si>
    <t>-335939564</t>
  </si>
  <si>
    <t>4,5*1,05</t>
  </si>
  <si>
    <t>54</t>
  </si>
  <si>
    <t>59245005</t>
  </si>
  <si>
    <t>dlažba skladebná betonová 200x100mm tl 80mm barevná antracit s rovnými hranami</t>
  </si>
  <si>
    <t>-1651716229</t>
  </si>
  <si>
    <t>30,5*1,05</t>
  </si>
  <si>
    <t>55</t>
  </si>
  <si>
    <t>599632111</t>
  </si>
  <si>
    <t>Vyplnění spár dlažby z lomového kamene MC se zatřením</t>
  </si>
  <si>
    <t>370967198</t>
  </si>
  <si>
    <t>Trubní vedení</t>
  </si>
  <si>
    <t>56</t>
  </si>
  <si>
    <t>822392112</t>
  </si>
  <si>
    <t>Montáž potrubí z trub TZH s integrovaným pryžovým těsněním otevřený výkop sklon do 20 % DN 400</t>
  </si>
  <si>
    <t>1303556749</t>
  </si>
  <si>
    <t>"podél. propustek vlevo"16,0</t>
  </si>
  <si>
    <t>57</t>
  </si>
  <si>
    <t>59222022</t>
  </si>
  <si>
    <t>trouba ŽB hrdlová DN 400</t>
  </si>
  <si>
    <t>289130408</t>
  </si>
  <si>
    <t>16,0*1,05</t>
  </si>
  <si>
    <t>58</t>
  </si>
  <si>
    <t>871313123</t>
  </si>
  <si>
    <t>Montáž kanalizačního potrubí hladkého plnostěnného SN 12 z PVC-U DN 160</t>
  </si>
  <si>
    <t>779367550</t>
  </si>
  <si>
    <t>"přípojky vpustí"7,0+5,5</t>
  </si>
  <si>
    <t>"přípojka odvod. žlabu"22,0</t>
  </si>
  <si>
    <t>59</t>
  </si>
  <si>
    <t>28612001</t>
  </si>
  <si>
    <t>trubka kanalizační PVC plnostěnná třívrstvá DN 160x1000mm SN12</t>
  </si>
  <si>
    <t>1749563449</t>
  </si>
  <si>
    <t>34,5*1,05</t>
  </si>
  <si>
    <t>60</t>
  </si>
  <si>
    <t>871370320</t>
  </si>
  <si>
    <t>Montáž kanalizačního potrubí hladkého plnostěnného SN 12 z polypropylenu DN 300</t>
  </si>
  <si>
    <t>-2060526989</t>
  </si>
  <si>
    <t>"zatrubnění  příkopu vpravo"36,0</t>
  </si>
  <si>
    <t>61</t>
  </si>
  <si>
    <t>28612017</t>
  </si>
  <si>
    <t>trubka kanalizační PVC plnostěnná třívrstvá DN 315x3000mm SN12</t>
  </si>
  <si>
    <t>2088986604</t>
  </si>
  <si>
    <t>36,0*1,05</t>
  </si>
  <si>
    <t>62</t>
  </si>
  <si>
    <t>894411151</t>
  </si>
  <si>
    <t>Zřízení šachet kanalizačních z betonových dílců na potrubí DN 600 dno beton tř. C 25/30</t>
  </si>
  <si>
    <t>-1810464556</t>
  </si>
  <si>
    <t>63</t>
  </si>
  <si>
    <t>R2</t>
  </si>
  <si>
    <t>Kompletní šachta kanalizační DN 1000 vč. rámu a litin. poklopu DH 400 s odvětráváním poklopem</t>
  </si>
  <si>
    <t>-1238064685</t>
  </si>
  <si>
    <t>64</t>
  </si>
  <si>
    <t>895941111</t>
  </si>
  <si>
    <t>Zřízení vpusti kanalizační uliční z betonových dílců typ UV-50 normální</t>
  </si>
  <si>
    <t>-1278222480</t>
  </si>
  <si>
    <t>65</t>
  </si>
  <si>
    <t>R3</t>
  </si>
  <si>
    <t>Kompletní sestava betonové uliční vpusti s kalovým košem</t>
  </si>
  <si>
    <t>1814214513</t>
  </si>
  <si>
    <t>66</t>
  </si>
  <si>
    <t>899204112</t>
  </si>
  <si>
    <t>Osazení mříží litinových včetně rámů a košů na bahno pro třídu zatížení D400, E600</t>
  </si>
  <si>
    <t>-896631015</t>
  </si>
  <si>
    <t>67</t>
  </si>
  <si>
    <t>55242320</t>
  </si>
  <si>
    <t>mříž vtoková litinová vč. rámu a košů na bahno plochá 500x500mm</t>
  </si>
  <si>
    <t>-951970292</t>
  </si>
  <si>
    <t>68</t>
  </si>
  <si>
    <t>899623171</t>
  </si>
  <si>
    <t>Obetonování potrubí nebo zdiva stok betonem prostým tř. C 25/30 v otevřeném výkopu</t>
  </si>
  <si>
    <t>-437343799</t>
  </si>
  <si>
    <t>"propustek"0,2*16,0</t>
  </si>
  <si>
    <t>"ve vjezdu"0,2*5,0</t>
  </si>
  <si>
    <t>Ostatní konstrukce a práce, bourání</t>
  </si>
  <si>
    <t>69</t>
  </si>
  <si>
    <t>911121111</t>
  </si>
  <si>
    <t>Montáž zábradlí ocelového přichyceného vruty do betonového podkladu</t>
  </si>
  <si>
    <t>-708119709</t>
  </si>
  <si>
    <t>70</t>
  </si>
  <si>
    <t>R5</t>
  </si>
  <si>
    <t>Dodání zábradlí trubkového se třemi madly s protikorozní úpravou zinkování + nátěry</t>
  </si>
  <si>
    <t>-1895634433</t>
  </si>
  <si>
    <t>71</t>
  </si>
  <si>
    <t>915491211</t>
  </si>
  <si>
    <t>Osazení vodícího proužku z betonových desek do betonového lože tl do 100 mm š proužku 250 mm</t>
  </si>
  <si>
    <t>-2044444189</t>
  </si>
  <si>
    <t>"v odbočce k novým domům"24,0+17,5</t>
  </si>
  <si>
    <t>72</t>
  </si>
  <si>
    <t>59218002</t>
  </si>
  <si>
    <t>krajník betonový silniční 500x250x100mm</t>
  </si>
  <si>
    <t>-889736040</t>
  </si>
  <si>
    <t>41,5*1,05</t>
  </si>
  <si>
    <t>43,575*1,02 'Přepočtené koeficientem množství</t>
  </si>
  <si>
    <t>73</t>
  </si>
  <si>
    <t>916131213</t>
  </si>
  <si>
    <t>Osazení silničního obrubníku betonového stojatého s boční opěrou do lože z betonu prostého</t>
  </si>
  <si>
    <t>1518820897</t>
  </si>
  <si>
    <t>"vlevo"120,7</t>
  </si>
  <si>
    <t>"vpravo"80,0+24,0+17,5</t>
  </si>
  <si>
    <t>74</t>
  </si>
  <si>
    <t>59217030</t>
  </si>
  <si>
    <t>obrubník betonový silniční přechodový 1000x150x150-250mm</t>
  </si>
  <si>
    <t>-1257107137</t>
  </si>
  <si>
    <t>"vlevo"2</t>
  </si>
  <si>
    <t>"vpravo"4</t>
  </si>
  <si>
    <t>6*1,05</t>
  </si>
  <si>
    <t>6,3*1,02 'Přepočtené koeficientem množství</t>
  </si>
  <si>
    <t>75</t>
  </si>
  <si>
    <t>59217029</t>
  </si>
  <si>
    <t>obrubník betonový silniční nájezdový 1000x150x150mm</t>
  </si>
  <si>
    <t>-924213288</t>
  </si>
  <si>
    <t>(14,0+5,5+3,5)*1,05</t>
  </si>
  <si>
    <t>76</t>
  </si>
  <si>
    <t>59217031</t>
  </si>
  <si>
    <t>obrubník betonový silniční 1000x150x250mm</t>
  </si>
  <si>
    <t>1343095234</t>
  </si>
  <si>
    <t>242,2-(6,0+23,0)</t>
  </si>
  <si>
    <t>213,2*1,05</t>
  </si>
  <si>
    <t>77</t>
  </si>
  <si>
    <t>9161312131</t>
  </si>
  <si>
    <t>Osazení palisády  betonové 160/160/500-700 s boční opěrou do lože z betonu prostého</t>
  </si>
  <si>
    <t>725397198</t>
  </si>
  <si>
    <t>"chodník u výtoku příč. propustku"32,0</t>
  </si>
  <si>
    <t>78</t>
  </si>
  <si>
    <t>R4</t>
  </si>
  <si>
    <t>Palisáda 160/160/500-700</t>
  </si>
  <si>
    <t>-1679763686</t>
  </si>
  <si>
    <t>32,0/0,16*1,05</t>
  </si>
  <si>
    <t>79</t>
  </si>
  <si>
    <t>916231213</t>
  </si>
  <si>
    <t>Osazení chodníkového obrubníku betonového stojatého s boční opěrou do lože z betonu prostého</t>
  </si>
  <si>
    <t>1456039700</t>
  </si>
  <si>
    <t>"dle výkopu rýh"70,2</t>
  </si>
  <si>
    <t>80</t>
  </si>
  <si>
    <t>59217018</t>
  </si>
  <si>
    <t>obrubník betonový chodníkový 1000x80x200mm</t>
  </si>
  <si>
    <t>217637157</t>
  </si>
  <si>
    <t>70,2*1,05</t>
  </si>
  <si>
    <t>73,71*1,02 'Přepočtené koeficientem množství</t>
  </si>
  <si>
    <t>81</t>
  </si>
  <si>
    <t>916991121</t>
  </si>
  <si>
    <t>Lože pod obrubníky, krajníky nebo obruby z dlažebních kostek z betonu prostého</t>
  </si>
  <si>
    <t>460963649</t>
  </si>
  <si>
    <t>"sil.obr."0,35*0,05*(120,7+80,0)</t>
  </si>
  <si>
    <t>"obr.+V.P."0,6*0,05*(24,0+17,5)</t>
  </si>
  <si>
    <t>"záhon.obr."0,3*0,05*70,2</t>
  </si>
  <si>
    <t>"palisáda"0,4*0,05*32,0</t>
  </si>
  <si>
    <t>"odvod. žlab"0,40*0,05*5,5</t>
  </si>
  <si>
    <t>82</t>
  </si>
  <si>
    <t>919112233</t>
  </si>
  <si>
    <t>Řezání spár pro vytvoření komůrky š 20 mm hl 40 mm pro těsnící zálivku v živičném krytu</t>
  </si>
  <si>
    <t>2003390527</t>
  </si>
  <si>
    <t>83</t>
  </si>
  <si>
    <t>919121233</t>
  </si>
  <si>
    <t>Těsnění spár zálivkou za studena pro komůrky š 20 mm hl 40 mm bez těsnicího profilu</t>
  </si>
  <si>
    <t>2105489301</t>
  </si>
  <si>
    <t>84</t>
  </si>
  <si>
    <t>919521120</t>
  </si>
  <si>
    <t>Zřízení silničního propustku z trub betonových nebo ŽB DN 400</t>
  </si>
  <si>
    <t>-358896281</t>
  </si>
  <si>
    <t>85</t>
  </si>
  <si>
    <t>919735112</t>
  </si>
  <si>
    <t>Řezání stávajícího živičného krytu hl do 100 mm</t>
  </si>
  <si>
    <t>1237412314</t>
  </si>
  <si>
    <t>"na ZÚ a KÚ"6,5+21,5+6,0</t>
  </si>
  <si>
    <t>86</t>
  </si>
  <si>
    <t>935113211</t>
  </si>
  <si>
    <t>Osazení odvodňovacího betonového žlabu s krycím roštem šířky do 200 mm</t>
  </si>
  <si>
    <t>-46875612</t>
  </si>
  <si>
    <t>"š.160mm u vjezdu do čp.1"5,5</t>
  </si>
  <si>
    <t>87</t>
  </si>
  <si>
    <t>59227006</t>
  </si>
  <si>
    <t>žlab odvodňovací polymerbetonový se spádem dna 0,5% 1000x130x155/160mm</t>
  </si>
  <si>
    <t>1083656091</t>
  </si>
  <si>
    <t>5,5*1,05</t>
  </si>
  <si>
    <t>88</t>
  </si>
  <si>
    <t>56241025</t>
  </si>
  <si>
    <t>rošt můstkový D400 litina dl 0,5m oka 12/150 pro žlab PE š 150mm</t>
  </si>
  <si>
    <t>-2123369973</t>
  </si>
  <si>
    <t>89</t>
  </si>
  <si>
    <t>962042320</t>
  </si>
  <si>
    <t>Bourání zdiva nadzákladového z betonu prostého do 1 m3</t>
  </si>
  <si>
    <t>1593741003</t>
  </si>
  <si>
    <t>"čelo st. propustku na výtoku v odbočce - odhad"0,85</t>
  </si>
  <si>
    <t>90</t>
  </si>
  <si>
    <t>966005311</t>
  </si>
  <si>
    <t>Rozebrání a odstranění silničního svodidla s jednou pásnicí</t>
  </si>
  <si>
    <t>152135295</t>
  </si>
  <si>
    <t>91</t>
  </si>
  <si>
    <t>977213213</t>
  </si>
  <si>
    <t>Řezání betonových, železobetonových nebo kameninových trub kruhových šikmý řez DN 400</t>
  </si>
  <si>
    <t>1323222168</t>
  </si>
  <si>
    <t>997</t>
  </si>
  <si>
    <t>Přesun sutě</t>
  </si>
  <si>
    <t>92</t>
  </si>
  <si>
    <t>997211511</t>
  </si>
  <si>
    <t>Vodorovná doprava suti po suchu na vzdálenost do 1 km</t>
  </si>
  <si>
    <t>-913916091</t>
  </si>
  <si>
    <t>"beton"1,44+1,87</t>
  </si>
  <si>
    <t>"kamenivo"7,42</t>
  </si>
  <si>
    <t>"živice"3,96</t>
  </si>
  <si>
    <t>"frézování"49,84+76,82</t>
  </si>
  <si>
    <t>93</t>
  </si>
  <si>
    <t>997211519</t>
  </si>
  <si>
    <t>Příplatek ZKD 1 km u vodorovné dopravy suti</t>
  </si>
  <si>
    <t>1328434470</t>
  </si>
  <si>
    <t>"na skládku do Chvaletic 14 km"141,35*13</t>
  </si>
  <si>
    <t>94</t>
  </si>
  <si>
    <t>997211521</t>
  </si>
  <si>
    <t>Vodorovná doprava vybouraných hmot po suchu na vzdálenost do 1 km</t>
  </si>
  <si>
    <t>632335670</t>
  </si>
  <si>
    <t>"obruby"7,54</t>
  </si>
  <si>
    <t>"svodidlo"1,26</t>
  </si>
  <si>
    <t>95</t>
  </si>
  <si>
    <t>997211529</t>
  </si>
  <si>
    <t>Příplatek ZKD 1 km u vodorovné dopravy vybouraných hmot</t>
  </si>
  <si>
    <t>303747873</t>
  </si>
  <si>
    <t>"na skládku do 14 km"8,8*13</t>
  </si>
  <si>
    <t>96</t>
  </si>
  <si>
    <t>997211611</t>
  </si>
  <si>
    <t>Nakládání suti na dopravní prostředky pro vodorovnou dopravu</t>
  </si>
  <si>
    <t>2082251932</t>
  </si>
  <si>
    <t>97</t>
  </si>
  <si>
    <t>997211612</t>
  </si>
  <si>
    <t>Nakládání vybouraných hmot na dopravní prostředky pro vodorovnou dopravu</t>
  </si>
  <si>
    <t>-1774535297</t>
  </si>
  <si>
    <t>98</t>
  </si>
  <si>
    <t>997221861</t>
  </si>
  <si>
    <t>Poplatek za uložení stavebního odpadu na recyklační skládce (skládkovné) z prostého betonu pod kódem 17 01 01</t>
  </si>
  <si>
    <t>-868320133</t>
  </si>
  <si>
    <t>"BETON"1,44+1,87</t>
  </si>
  <si>
    <t>99</t>
  </si>
  <si>
    <t>997221873</t>
  </si>
  <si>
    <t>Poplatek za uložení stavebního odpadu na recyklační skládce (skládkovné) zeminy a kamení zatříděného do Katalogu odpadů pod kódem 17 05 04</t>
  </si>
  <si>
    <t>861108332</t>
  </si>
  <si>
    <t>100</t>
  </si>
  <si>
    <t>997221875</t>
  </si>
  <si>
    <t>Poplatek za uložení stavebního odpadu na recyklační skládce (skládkovné) asfaltového bez obsahu dehtu zatříděného do Katalogu odpadů pod kódem 17 03 02</t>
  </si>
  <si>
    <t>1317850084</t>
  </si>
  <si>
    <t>"živice"11,59</t>
  </si>
  <si>
    <t>"frézing"49,84+49,22</t>
  </si>
  <si>
    <t>998</t>
  </si>
  <si>
    <t>Přesun hmot</t>
  </si>
  <si>
    <t>101</t>
  </si>
  <si>
    <t>998225111</t>
  </si>
  <si>
    <t>Přesun hmot pro pozemní komunikace s krytem z kamene, monolitickým betonovým nebo živičným</t>
  </si>
  <si>
    <t>-2049068150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</si>
</sst>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ht="36.9" customHeight="1">
      <c r="AR2" s="227" t="s">
        <v>5</v>
      </c>
      <c r="AS2" s="193"/>
      <c r="AT2" s="193"/>
      <c r="AU2" s="193"/>
      <c r="AV2" s="193"/>
      <c r="AW2" s="193"/>
      <c r="AX2" s="193"/>
      <c r="AY2" s="193"/>
      <c r="AZ2" s="193"/>
      <c r="BA2" s="193"/>
      <c r="BB2" s="193"/>
      <c r="BC2" s="193"/>
      <c r="BD2" s="193"/>
      <c r="BE2" s="193"/>
      <c r="BS2" s="17" t="s">
        <v>6</v>
      </c>
      <c r="BT2" s="17" t="s">
        <v>7</v>
      </c>
    </row>
    <row r="3" spans="1:74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192" t="s">
        <v>14</v>
      </c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3"/>
      <c r="AE5" s="193"/>
      <c r="AF5" s="193"/>
      <c r="AG5" s="193"/>
      <c r="AH5" s="193"/>
      <c r="AI5" s="193"/>
      <c r="AJ5" s="193"/>
      <c r="AR5" s="20"/>
      <c r="BE5" s="189" t="s">
        <v>15</v>
      </c>
      <c r="BS5" s="17" t="s">
        <v>6</v>
      </c>
    </row>
    <row r="6" spans="1:74" ht="36.9" customHeight="1">
      <c r="B6" s="20"/>
      <c r="D6" s="26" t="s">
        <v>16</v>
      </c>
      <c r="K6" s="194" t="s">
        <v>17</v>
      </c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R6" s="20"/>
      <c r="BE6" s="190"/>
      <c r="BS6" s="17" t="s">
        <v>6</v>
      </c>
    </row>
    <row r="7" spans="1:74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190"/>
      <c r="BS7" s="17" t="s">
        <v>6</v>
      </c>
    </row>
    <row r="8" spans="1:74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190"/>
      <c r="BS8" s="17" t="s">
        <v>6</v>
      </c>
    </row>
    <row r="9" spans="1:74" ht="14.4" customHeight="1">
      <c r="B9" s="20"/>
      <c r="AR9" s="20"/>
      <c r="BE9" s="190"/>
      <c r="BS9" s="17" t="s">
        <v>6</v>
      </c>
    </row>
    <row r="10" spans="1:74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190"/>
      <c r="BS10" s="17" t="s">
        <v>6</v>
      </c>
    </row>
    <row r="11" spans="1:74" ht="18.45" customHeight="1">
      <c r="B11" s="20"/>
      <c r="E11" s="25" t="s">
        <v>26</v>
      </c>
      <c r="AK11" s="27" t="s">
        <v>27</v>
      </c>
      <c r="AN11" s="25" t="s">
        <v>1</v>
      </c>
      <c r="AR11" s="20"/>
      <c r="BE11" s="190"/>
      <c r="BS11" s="17" t="s">
        <v>6</v>
      </c>
    </row>
    <row r="12" spans="1:74" ht="6.9" customHeight="1">
      <c r="B12" s="20"/>
      <c r="AR12" s="20"/>
      <c r="BE12" s="190"/>
      <c r="BS12" s="17" t="s">
        <v>6</v>
      </c>
    </row>
    <row r="13" spans="1:74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190"/>
      <c r="BS13" s="17" t="s">
        <v>6</v>
      </c>
    </row>
    <row r="14" spans="1:74" ht="13.2">
      <c r="B14" s="20"/>
      <c r="E14" s="195" t="s">
        <v>29</v>
      </c>
      <c r="F14" s="196"/>
      <c r="G14" s="196"/>
      <c r="H14" s="196"/>
      <c r="I14" s="196"/>
      <c r="J14" s="196"/>
      <c r="K14" s="196"/>
      <c r="L14" s="196"/>
      <c r="M14" s="196"/>
      <c r="N14" s="196"/>
      <c r="O14" s="196"/>
      <c r="P14" s="196"/>
      <c r="Q14" s="196"/>
      <c r="R14" s="196"/>
      <c r="S14" s="196"/>
      <c r="T14" s="196"/>
      <c r="U14" s="196"/>
      <c r="V14" s="196"/>
      <c r="W14" s="196"/>
      <c r="X14" s="196"/>
      <c r="Y14" s="196"/>
      <c r="Z14" s="196"/>
      <c r="AA14" s="196"/>
      <c r="AB14" s="196"/>
      <c r="AC14" s="196"/>
      <c r="AD14" s="196"/>
      <c r="AE14" s="196"/>
      <c r="AF14" s="196"/>
      <c r="AG14" s="196"/>
      <c r="AH14" s="196"/>
      <c r="AI14" s="196"/>
      <c r="AJ14" s="196"/>
      <c r="AK14" s="27" t="s">
        <v>27</v>
      </c>
      <c r="AN14" s="29" t="s">
        <v>29</v>
      </c>
      <c r="AR14" s="20"/>
      <c r="BE14" s="190"/>
      <c r="BS14" s="17" t="s">
        <v>6</v>
      </c>
    </row>
    <row r="15" spans="1:74" ht="6.9" customHeight="1">
      <c r="B15" s="20"/>
      <c r="AR15" s="20"/>
      <c r="BE15" s="190"/>
      <c r="BS15" s="17" t="s">
        <v>3</v>
      </c>
    </row>
    <row r="16" spans="1:74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190"/>
      <c r="BS16" s="17" t="s">
        <v>3</v>
      </c>
    </row>
    <row r="17" spans="2:71" ht="18.45" customHeight="1">
      <c r="B17" s="20"/>
      <c r="E17" s="25" t="s">
        <v>26</v>
      </c>
      <c r="AK17" s="27" t="s">
        <v>27</v>
      </c>
      <c r="AN17" s="25" t="s">
        <v>1</v>
      </c>
      <c r="AR17" s="20"/>
      <c r="BE17" s="190"/>
      <c r="BS17" s="17" t="s">
        <v>31</v>
      </c>
    </row>
    <row r="18" spans="2:71" ht="6.9" customHeight="1">
      <c r="B18" s="20"/>
      <c r="AR18" s="20"/>
      <c r="BE18" s="190"/>
      <c r="BS18" s="17" t="s">
        <v>6</v>
      </c>
    </row>
    <row r="19" spans="2:71" ht="12" customHeight="1">
      <c r="B19" s="20"/>
      <c r="D19" s="27" t="s">
        <v>32</v>
      </c>
      <c r="AK19" s="27" t="s">
        <v>25</v>
      </c>
      <c r="AN19" s="25" t="s">
        <v>1</v>
      </c>
      <c r="AR19" s="20"/>
      <c r="BE19" s="190"/>
      <c r="BS19" s="17" t="s">
        <v>6</v>
      </c>
    </row>
    <row r="20" spans="2:71" ht="18.45" customHeight="1">
      <c r="B20" s="20"/>
      <c r="E20" s="25" t="s">
        <v>33</v>
      </c>
      <c r="AK20" s="27" t="s">
        <v>27</v>
      </c>
      <c r="AN20" s="25" t="s">
        <v>1</v>
      </c>
      <c r="AR20" s="20"/>
      <c r="BE20" s="190"/>
      <c r="BS20" s="17" t="s">
        <v>31</v>
      </c>
    </row>
    <row r="21" spans="2:71" ht="6.9" customHeight="1">
      <c r="B21" s="20"/>
      <c r="AR21" s="20"/>
      <c r="BE21" s="190"/>
    </row>
    <row r="22" spans="2:71" ht="12" customHeight="1">
      <c r="B22" s="20"/>
      <c r="D22" s="27" t="s">
        <v>34</v>
      </c>
      <c r="AR22" s="20"/>
      <c r="BE22" s="190"/>
    </row>
    <row r="23" spans="2:71" ht="16.5" customHeight="1">
      <c r="B23" s="20"/>
      <c r="E23" s="197" t="s">
        <v>1</v>
      </c>
      <c r="F23" s="197"/>
      <c r="G23" s="197"/>
      <c r="H23" s="197"/>
      <c r="I23" s="197"/>
      <c r="J23" s="197"/>
      <c r="K23" s="197"/>
      <c r="L23" s="197"/>
      <c r="M23" s="197"/>
      <c r="N23" s="197"/>
      <c r="O23" s="197"/>
      <c r="P23" s="197"/>
      <c r="Q23" s="197"/>
      <c r="R23" s="197"/>
      <c r="S23" s="197"/>
      <c r="T23" s="197"/>
      <c r="U23" s="197"/>
      <c r="V23" s="197"/>
      <c r="W23" s="197"/>
      <c r="X23" s="197"/>
      <c r="Y23" s="197"/>
      <c r="Z23" s="197"/>
      <c r="AA23" s="197"/>
      <c r="AB23" s="197"/>
      <c r="AC23" s="197"/>
      <c r="AD23" s="197"/>
      <c r="AE23" s="197"/>
      <c r="AF23" s="197"/>
      <c r="AG23" s="197"/>
      <c r="AH23" s="197"/>
      <c r="AI23" s="197"/>
      <c r="AJ23" s="197"/>
      <c r="AK23" s="197"/>
      <c r="AL23" s="197"/>
      <c r="AM23" s="197"/>
      <c r="AN23" s="197"/>
      <c r="AR23" s="20"/>
      <c r="BE23" s="190"/>
    </row>
    <row r="24" spans="2:71" ht="6.9" customHeight="1">
      <c r="B24" s="20"/>
      <c r="AR24" s="20"/>
      <c r="BE24" s="190"/>
    </row>
    <row r="25" spans="2:71" ht="6.9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190"/>
    </row>
    <row r="26" spans="2:71" s="1" customFormat="1" ht="25.95" customHeight="1">
      <c r="B26" s="32"/>
      <c r="D26" s="33" t="s">
        <v>35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198">
        <f>ROUND(AG94,2)</f>
        <v>0</v>
      </c>
      <c r="AL26" s="199"/>
      <c r="AM26" s="199"/>
      <c r="AN26" s="199"/>
      <c r="AO26" s="199"/>
      <c r="AR26" s="32"/>
      <c r="BE26" s="190"/>
    </row>
    <row r="27" spans="2:71" s="1" customFormat="1" ht="6.9" customHeight="1">
      <c r="B27" s="32"/>
      <c r="AR27" s="32"/>
      <c r="BE27" s="190"/>
    </row>
    <row r="28" spans="2:71" s="1" customFormat="1" ht="13.2">
      <c r="B28" s="32"/>
      <c r="L28" s="200" t="s">
        <v>36</v>
      </c>
      <c r="M28" s="200"/>
      <c r="N28" s="200"/>
      <c r="O28" s="200"/>
      <c r="P28" s="200"/>
      <c r="W28" s="200" t="s">
        <v>37</v>
      </c>
      <c r="X28" s="200"/>
      <c r="Y28" s="200"/>
      <c r="Z28" s="200"/>
      <c r="AA28" s="200"/>
      <c r="AB28" s="200"/>
      <c r="AC28" s="200"/>
      <c r="AD28" s="200"/>
      <c r="AE28" s="200"/>
      <c r="AK28" s="200" t="s">
        <v>38</v>
      </c>
      <c r="AL28" s="200"/>
      <c r="AM28" s="200"/>
      <c r="AN28" s="200"/>
      <c r="AO28" s="200"/>
      <c r="AR28" s="32"/>
      <c r="BE28" s="190"/>
    </row>
    <row r="29" spans="2:71" s="2" customFormat="1" ht="14.4" customHeight="1">
      <c r="B29" s="36"/>
      <c r="D29" s="27" t="s">
        <v>39</v>
      </c>
      <c r="F29" s="27" t="s">
        <v>40</v>
      </c>
      <c r="L29" s="203">
        <v>0.21</v>
      </c>
      <c r="M29" s="202"/>
      <c r="N29" s="202"/>
      <c r="O29" s="202"/>
      <c r="P29" s="202"/>
      <c r="W29" s="201">
        <f>ROUND(AZ94, 2)</f>
        <v>0</v>
      </c>
      <c r="X29" s="202"/>
      <c r="Y29" s="202"/>
      <c r="Z29" s="202"/>
      <c r="AA29" s="202"/>
      <c r="AB29" s="202"/>
      <c r="AC29" s="202"/>
      <c r="AD29" s="202"/>
      <c r="AE29" s="202"/>
      <c r="AK29" s="201">
        <f>ROUND(AV94, 2)</f>
        <v>0</v>
      </c>
      <c r="AL29" s="202"/>
      <c r="AM29" s="202"/>
      <c r="AN29" s="202"/>
      <c r="AO29" s="202"/>
      <c r="AR29" s="36"/>
      <c r="BE29" s="191"/>
    </row>
    <row r="30" spans="2:71" s="2" customFormat="1" ht="14.4" customHeight="1">
      <c r="B30" s="36"/>
      <c r="F30" s="27" t="s">
        <v>41</v>
      </c>
      <c r="L30" s="203">
        <v>0.12</v>
      </c>
      <c r="M30" s="202"/>
      <c r="N30" s="202"/>
      <c r="O30" s="202"/>
      <c r="P30" s="202"/>
      <c r="W30" s="201">
        <f>ROUND(BA94, 2)</f>
        <v>0</v>
      </c>
      <c r="X30" s="202"/>
      <c r="Y30" s="202"/>
      <c r="Z30" s="202"/>
      <c r="AA30" s="202"/>
      <c r="AB30" s="202"/>
      <c r="AC30" s="202"/>
      <c r="AD30" s="202"/>
      <c r="AE30" s="202"/>
      <c r="AK30" s="201">
        <f>ROUND(AW94, 2)</f>
        <v>0</v>
      </c>
      <c r="AL30" s="202"/>
      <c r="AM30" s="202"/>
      <c r="AN30" s="202"/>
      <c r="AO30" s="202"/>
      <c r="AR30" s="36"/>
      <c r="BE30" s="191"/>
    </row>
    <row r="31" spans="2:71" s="2" customFormat="1" ht="14.4" hidden="1" customHeight="1">
      <c r="B31" s="36"/>
      <c r="F31" s="27" t="s">
        <v>42</v>
      </c>
      <c r="L31" s="203">
        <v>0.21</v>
      </c>
      <c r="M31" s="202"/>
      <c r="N31" s="202"/>
      <c r="O31" s="202"/>
      <c r="P31" s="202"/>
      <c r="W31" s="201">
        <f>ROUND(BB94, 2)</f>
        <v>0</v>
      </c>
      <c r="X31" s="202"/>
      <c r="Y31" s="202"/>
      <c r="Z31" s="202"/>
      <c r="AA31" s="202"/>
      <c r="AB31" s="202"/>
      <c r="AC31" s="202"/>
      <c r="AD31" s="202"/>
      <c r="AE31" s="202"/>
      <c r="AK31" s="201">
        <v>0</v>
      </c>
      <c r="AL31" s="202"/>
      <c r="AM31" s="202"/>
      <c r="AN31" s="202"/>
      <c r="AO31" s="202"/>
      <c r="AR31" s="36"/>
      <c r="BE31" s="191"/>
    </row>
    <row r="32" spans="2:71" s="2" customFormat="1" ht="14.4" hidden="1" customHeight="1">
      <c r="B32" s="36"/>
      <c r="F32" s="27" t="s">
        <v>43</v>
      </c>
      <c r="L32" s="203">
        <v>0.12</v>
      </c>
      <c r="M32" s="202"/>
      <c r="N32" s="202"/>
      <c r="O32" s="202"/>
      <c r="P32" s="202"/>
      <c r="W32" s="201">
        <f>ROUND(BC94, 2)</f>
        <v>0</v>
      </c>
      <c r="X32" s="202"/>
      <c r="Y32" s="202"/>
      <c r="Z32" s="202"/>
      <c r="AA32" s="202"/>
      <c r="AB32" s="202"/>
      <c r="AC32" s="202"/>
      <c r="AD32" s="202"/>
      <c r="AE32" s="202"/>
      <c r="AK32" s="201">
        <v>0</v>
      </c>
      <c r="AL32" s="202"/>
      <c r="AM32" s="202"/>
      <c r="AN32" s="202"/>
      <c r="AO32" s="202"/>
      <c r="AR32" s="36"/>
      <c r="BE32" s="191"/>
    </row>
    <row r="33" spans="2:57" s="2" customFormat="1" ht="14.4" hidden="1" customHeight="1">
      <c r="B33" s="36"/>
      <c r="F33" s="27" t="s">
        <v>44</v>
      </c>
      <c r="L33" s="203">
        <v>0</v>
      </c>
      <c r="M33" s="202"/>
      <c r="N33" s="202"/>
      <c r="O33" s="202"/>
      <c r="P33" s="202"/>
      <c r="W33" s="201">
        <f>ROUND(BD94, 2)</f>
        <v>0</v>
      </c>
      <c r="X33" s="202"/>
      <c r="Y33" s="202"/>
      <c r="Z33" s="202"/>
      <c r="AA33" s="202"/>
      <c r="AB33" s="202"/>
      <c r="AC33" s="202"/>
      <c r="AD33" s="202"/>
      <c r="AE33" s="202"/>
      <c r="AK33" s="201">
        <v>0</v>
      </c>
      <c r="AL33" s="202"/>
      <c r="AM33" s="202"/>
      <c r="AN33" s="202"/>
      <c r="AO33" s="202"/>
      <c r="AR33" s="36"/>
      <c r="BE33" s="191"/>
    </row>
    <row r="34" spans="2:57" s="1" customFormat="1" ht="6.9" customHeight="1">
      <c r="B34" s="32"/>
      <c r="AR34" s="32"/>
      <c r="BE34" s="190"/>
    </row>
    <row r="35" spans="2:57" s="1" customFormat="1" ht="25.95" customHeight="1">
      <c r="B35" s="32"/>
      <c r="C35" s="37"/>
      <c r="D35" s="38" t="s">
        <v>45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46</v>
      </c>
      <c r="U35" s="39"/>
      <c r="V35" s="39"/>
      <c r="W35" s="39"/>
      <c r="X35" s="204" t="s">
        <v>47</v>
      </c>
      <c r="Y35" s="205"/>
      <c r="Z35" s="205"/>
      <c r="AA35" s="205"/>
      <c r="AB35" s="205"/>
      <c r="AC35" s="39"/>
      <c r="AD35" s="39"/>
      <c r="AE35" s="39"/>
      <c r="AF35" s="39"/>
      <c r="AG35" s="39"/>
      <c r="AH35" s="39"/>
      <c r="AI35" s="39"/>
      <c r="AJ35" s="39"/>
      <c r="AK35" s="206">
        <f>SUM(AK26:AK33)</f>
        <v>0</v>
      </c>
      <c r="AL35" s="205"/>
      <c r="AM35" s="205"/>
      <c r="AN35" s="205"/>
      <c r="AO35" s="207"/>
      <c r="AP35" s="37"/>
      <c r="AQ35" s="37"/>
      <c r="AR35" s="32"/>
    </row>
    <row r="36" spans="2:57" s="1" customFormat="1" ht="6.9" customHeight="1">
      <c r="B36" s="32"/>
      <c r="AR36" s="32"/>
    </row>
    <row r="37" spans="2:57" s="1" customFormat="1" ht="14.4" customHeight="1">
      <c r="B37" s="32"/>
      <c r="AR37" s="32"/>
    </row>
    <row r="38" spans="2:57" ht="14.4" customHeight="1">
      <c r="B38" s="20"/>
      <c r="AR38" s="20"/>
    </row>
    <row r="39" spans="2:57" ht="14.4" customHeight="1">
      <c r="B39" s="20"/>
      <c r="AR39" s="20"/>
    </row>
    <row r="40" spans="2:57" ht="14.4" customHeight="1">
      <c r="B40" s="20"/>
      <c r="AR40" s="20"/>
    </row>
    <row r="41" spans="2:57" ht="14.4" customHeight="1">
      <c r="B41" s="20"/>
      <c r="AR41" s="20"/>
    </row>
    <row r="42" spans="2:57" ht="14.4" customHeight="1">
      <c r="B42" s="20"/>
      <c r="AR42" s="20"/>
    </row>
    <row r="43" spans="2:57" ht="14.4" customHeight="1">
      <c r="B43" s="20"/>
      <c r="AR43" s="20"/>
    </row>
    <row r="44" spans="2:57" ht="14.4" customHeight="1">
      <c r="B44" s="20"/>
      <c r="AR44" s="20"/>
    </row>
    <row r="45" spans="2:57" ht="14.4" customHeight="1">
      <c r="B45" s="20"/>
      <c r="AR45" s="20"/>
    </row>
    <row r="46" spans="2:57" ht="14.4" customHeight="1">
      <c r="B46" s="20"/>
      <c r="AR46" s="20"/>
    </row>
    <row r="47" spans="2:57" ht="14.4" customHeight="1">
      <c r="B47" s="20"/>
      <c r="AR47" s="20"/>
    </row>
    <row r="48" spans="2:57" ht="14.4" customHeight="1">
      <c r="B48" s="20"/>
      <c r="AR48" s="20"/>
    </row>
    <row r="49" spans="2:44" s="1" customFormat="1" ht="14.4" customHeight="1">
      <c r="B49" s="32"/>
      <c r="D49" s="41" t="s">
        <v>48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49</v>
      </c>
      <c r="AI49" s="42"/>
      <c r="AJ49" s="42"/>
      <c r="AK49" s="42"/>
      <c r="AL49" s="42"/>
      <c r="AM49" s="42"/>
      <c r="AN49" s="42"/>
      <c r="AO49" s="42"/>
      <c r="AR49" s="32"/>
    </row>
    <row r="50" spans="2:44" ht="10.199999999999999">
      <c r="B50" s="20"/>
      <c r="AR50" s="20"/>
    </row>
    <row r="51" spans="2:44" ht="10.199999999999999">
      <c r="B51" s="20"/>
      <c r="AR51" s="20"/>
    </row>
    <row r="52" spans="2:44" ht="10.199999999999999">
      <c r="B52" s="20"/>
      <c r="AR52" s="20"/>
    </row>
    <row r="53" spans="2:44" ht="10.199999999999999">
      <c r="B53" s="20"/>
      <c r="AR53" s="20"/>
    </row>
    <row r="54" spans="2:44" ht="10.199999999999999">
      <c r="B54" s="20"/>
      <c r="AR54" s="20"/>
    </row>
    <row r="55" spans="2:44" ht="10.199999999999999">
      <c r="B55" s="20"/>
      <c r="AR55" s="20"/>
    </row>
    <row r="56" spans="2:44" ht="10.199999999999999">
      <c r="B56" s="20"/>
      <c r="AR56" s="20"/>
    </row>
    <row r="57" spans="2:44" ht="10.199999999999999">
      <c r="B57" s="20"/>
      <c r="AR57" s="20"/>
    </row>
    <row r="58" spans="2:44" ht="10.199999999999999">
      <c r="B58" s="20"/>
      <c r="AR58" s="20"/>
    </row>
    <row r="59" spans="2:44" ht="10.199999999999999">
      <c r="B59" s="20"/>
      <c r="AR59" s="20"/>
    </row>
    <row r="60" spans="2:44" s="1" customFormat="1" ht="13.2">
      <c r="B60" s="32"/>
      <c r="D60" s="43" t="s">
        <v>50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51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50</v>
      </c>
      <c r="AI60" s="34"/>
      <c r="AJ60" s="34"/>
      <c r="AK60" s="34"/>
      <c r="AL60" s="34"/>
      <c r="AM60" s="43" t="s">
        <v>51</v>
      </c>
      <c r="AN60" s="34"/>
      <c r="AO60" s="34"/>
      <c r="AR60" s="32"/>
    </row>
    <row r="61" spans="2:44" ht="10.199999999999999">
      <c r="B61" s="20"/>
      <c r="AR61" s="20"/>
    </row>
    <row r="62" spans="2:44" ht="10.199999999999999">
      <c r="B62" s="20"/>
      <c r="AR62" s="20"/>
    </row>
    <row r="63" spans="2:44" ht="10.199999999999999">
      <c r="B63" s="20"/>
      <c r="AR63" s="20"/>
    </row>
    <row r="64" spans="2:44" s="1" customFormat="1" ht="13.2">
      <c r="B64" s="32"/>
      <c r="D64" s="41" t="s">
        <v>52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53</v>
      </c>
      <c r="AI64" s="42"/>
      <c r="AJ64" s="42"/>
      <c r="AK64" s="42"/>
      <c r="AL64" s="42"/>
      <c r="AM64" s="42"/>
      <c r="AN64" s="42"/>
      <c r="AO64" s="42"/>
      <c r="AR64" s="32"/>
    </row>
    <row r="65" spans="2:44" ht="10.199999999999999">
      <c r="B65" s="20"/>
      <c r="AR65" s="20"/>
    </row>
    <row r="66" spans="2:44" ht="10.199999999999999">
      <c r="B66" s="20"/>
      <c r="AR66" s="20"/>
    </row>
    <row r="67" spans="2:44" ht="10.199999999999999">
      <c r="B67" s="20"/>
      <c r="AR67" s="20"/>
    </row>
    <row r="68" spans="2:44" ht="10.199999999999999">
      <c r="B68" s="20"/>
      <c r="AR68" s="20"/>
    </row>
    <row r="69" spans="2:44" ht="10.199999999999999">
      <c r="B69" s="20"/>
      <c r="AR69" s="20"/>
    </row>
    <row r="70" spans="2:44" ht="10.199999999999999">
      <c r="B70" s="20"/>
      <c r="AR70" s="20"/>
    </row>
    <row r="71" spans="2:44" ht="10.199999999999999">
      <c r="B71" s="20"/>
      <c r="AR71" s="20"/>
    </row>
    <row r="72" spans="2:44" ht="10.199999999999999">
      <c r="B72" s="20"/>
      <c r="AR72" s="20"/>
    </row>
    <row r="73" spans="2:44" ht="10.199999999999999">
      <c r="B73" s="20"/>
      <c r="AR73" s="20"/>
    </row>
    <row r="74" spans="2:44" ht="10.199999999999999">
      <c r="B74" s="20"/>
      <c r="AR74" s="20"/>
    </row>
    <row r="75" spans="2:44" s="1" customFormat="1" ht="13.2">
      <c r="B75" s="32"/>
      <c r="D75" s="43" t="s">
        <v>50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51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50</v>
      </c>
      <c r="AI75" s="34"/>
      <c r="AJ75" s="34"/>
      <c r="AK75" s="34"/>
      <c r="AL75" s="34"/>
      <c r="AM75" s="43" t="s">
        <v>51</v>
      </c>
      <c r="AN75" s="34"/>
      <c r="AO75" s="34"/>
      <c r="AR75" s="32"/>
    </row>
    <row r="76" spans="2:44" s="1" customFormat="1" ht="10.199999999999999">
      <c r="B76" s="32"/>
      <c r="AR76" s="32"/>
    </row>
    <row r="77" spans="2:44" s="1" customFormat="1" ht="6.9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" customHeight="1">
      <c r="B82" s="32"/>
      <c r="C82" s="21" t="s">
        <v>54</v>
      </c>
      <c r="AR82" s="32"/>
    </row>
    <row r="83" spans="1:91" s="1" customFormat="1" ht="6.9" customHeight="1">
      <c r="B83" s="32"/>
      <c r="AR83" s="32"/>
    </row>
    <row r="84" spans="1:91" s="3" customFormat="1" ht="12" customHeight="1">
      <c r="B84" s="48"/>
      <c r="C84" s="27" t="s">
        <v>13</v>
      </c>
      <c r="L84" s="3" t="str">
        <f>K5</f>
        <v>19-1242</v>
      </c>
      <c r="AR84" s="48"/>
    </row>
    <row r="85" spans="1:91" s="4" customFormat="1" ht="36.9" customHeight="1">
      <c r="B85" s="49"/>
      <c r="C85" s="50" t="s">
        <v>16</v>
      </c>
      <c r="L85" s="208" t="str">
        <f>K6</f>
        <v>REKONSTRUKCE CHODNÍKU V OBCI KLENOVKA</v>
      </c>
      <c r="M85" s="209"/>
      <c r="N85" s="209"/>
      <c r="O85" s="209"/>
      <c r="P85" s="209"/>
      <c r="Q85" s="209"/>
      <c r="R85" s="209"/>
      <c r="S85" s="209"/>
      <c r="T85" s="209"/>
      <c r="U85" s="209"/>
      <c r="V85" s="209"/>
      <c r="W85" s="209"/>
      <c r="X85" s="209"/>
      <c r="Y85" s="209"/>
      <c r="Z85" s="209"/>
      <c r="AA85" s="209"/>
      <c r="AB85" s="209"/>
      <c r="AC85" s="209"/>
      <c r="AD85" s="209"/>
      <c r="AE85" s="209"/>
      <c r="AF85" s="209"/>
      <c r="AG85" s="209"/>
      <c r="AH85" s="209"/>
      <c r="AI85" s="209"/>
      <c r="AJ85" s="209"/>
      <c r="AR85" s="49"/>
    </row>
    <row r="86" spans="1:91" s="1" customFormat="1" ht="6.9" customHeight="1">
      <c r="B86" s="32"/>
      <c r="AR86" s="32"/>
    </row>
    <row r="87" spans="1:91" s="1" customFormat="1" ht="12" customHeight="1">
      <c r="B87" s="32"/>
      <c r="C87" s="27" t="s">
        <v>20</v>
      </c>
      <c r="L87" s="51" t="str">
        <f>IF(K8="","",K8)</f>
        <v>Klenovka</v>
      </c>
      <c r="AI87" s="27" t="s">
        <v>22</v>
      </c>
      <c r="AM87" s="210" t="str">
        <f>IF(AN8= "","",AN8)</f>
        <v>2. 4. 2025</v>
      </c>
      <c r="AN87" s="210"/>
      <c r="AR87" s="32"/>
    </row>
    <row r="88" spans="1:91" s="1" customFormat="1" ht="6.9" customHeight="1">
      <c r="B88" s="32"/>
      <c r="AR88" s="32"/>
    </row>
    <row r="89" spans="1:91" s="1" customFormat="1" ht="15.15" customHeight="1">
      <c r="B89" s="32"/>
      <c r="C89" s="27" t="s">
        <v>24</v>
      </c>
      <c r="L89" s="3" t="str">
        <f>IF(E11= "","",E11)</f>
        <v xml:space="preserve"> </v>
      </c>
      <c r="AI89" s="27" t="s">
        <v>30</v>
      </c>
      <c r="AM89" s="211" t="str">
        <f>IF(E17="","",E17)</f>
        <v xml:space="preserve"> </v>
      </c>
      <c r="AN89" s="212"/>
      <c r="AO89" s="212"/>
      <c r="AP89" s="212"/>
      <c r="AR89" s="32"/>
      <c r="AS89" s="213" t="s">
        <v>55</v>
      </c>
      <c r="AT89" s="214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15" customHeight="1">
      <c r="B90" s="32"/>
      <c r="C90" s="27" t="s">
        <v>28</v>
      </c>
      <c r="L90" s="3" t="str">
        <f>IF(E14= "Vyplň údaj","",E14)</f>
        <v/>
      </c>
      <c r="AI90" s="27" t="s">
        <v>32</v>
      </c>
      <c r="AM90" s="211" t="str">
        <f>IF(E20="","",E20)</f>
        <v>Sýkorová</v>
      </c>
      <c r="AN90" s="212"/>
      <c r="AO90" s="212"/>
      <c r="AP90" s="212"/>
      <c r="AR90" s="32"/>
      <c r="AS90" s="215"/>
      <c r="AT90" s="216"/>
      <c r="BD90" s="56"/>
    </row>
    <row r="91" spans="1:91" s="1" customFormat="1" ht="10.8" customHeight="1">
      <c r="B91" s="32"/>
      <c r="AR91" s="32"/>
      <c r="AS91" s="215"/>
      <c r="AT91" s="216"/>
      <c r="BD91" s="56"/>
    </row>
    <row r="92" spans="1:91" s="1" customFormat="1" ht="29.25" customHeight="1">
      <c r="B92" s="32"/>
      <c r="C92" s="217" t="s">
        <v>56</v>
      </c>
      <c r="D92" s="218"/>
      <c r="E92" s="218"/>
      <c r="F92" s="218"/>
      <c r="G92" s="218"/>
      <c r="H92" s="57"/>
      <c r="I92" s="219" t="s">
        <v>57</v>
      </c>
      <c r="J92" s="218"/>
      <c r="K92" s="218"/>
      <c r="L92" s="218"/>
      <c r="M92" s="218"/>
      <c r="N92" s="218"/>
      <c r="O92" s="218"/>
      <c r="P92" s="218"/>
      <c r="Q92" s="218"/>
      <c r="R92" s="218"/>
      <c r="S92" s="218"/>
      <c r="T92" s="218"/>
      <c r="U92" s="218"/>
      <c r="V92" s="218"/>
      <c r="W92" s="218"/>
      <c r="X92" s="218"/>
      <c r="Y92" s="218"/>
      <c r="Z92" s="218"/>
      <c r="AA92" s="218"/>
      <c r="AB92" s="218"/>
      <c r="AC92" s="218"/>
      <c r="AD92" s="218"/>
      <c r="AE92" s="218"/>
      <c r="AF92" s="218"/>
      <c r="AG92" s="220" t="s">
        <v>58</v>
      </c>
      <c r="AH92" s="218"/>
      <c r="AI92" s="218"/>
      <c r="AJ92" s="218"/>
      <c r="AK92" s="218"/>
      <c r="AL92" s="218"/>
      <c r="AM92" s="218"/>
      <c r="AN92" s="219" t="s">
        <v>59</v>
      </c>
      <c r="AO92" s="218"/>
      <c r="AP92" s="221"/>
      <c r="AQ92" s="58" t="s">
        <v>60</v>
      </c>
      <c r="AR92" s="32"/>
      <c r="AS92" s="59" t="s">
        <v>61</v>
      </c>
      <c r="AT92" s="60" t="s">
        <v>62</v>
      </c>
      <c r="AU92" s="60" t="s">
        <v>63</v>
      </c>
      <c r="AV92" s="60" t="s">
        <v>64</v>
      </c>
      <c r="AW92" s="60" t="s">
        <v>65</v>
      </c>
      <c r="AX92" s="60" t="s">
        <v>66</v>
      </c>
      <c r="AY92" s="60" t="s">
        <v>67</v>
      </c>
      <c r="AZ92" s="60" t="s">
        <v>68</v>
      </c>
      <c r="BA92" s="60" t="s">
        <v>69</v>
      </c>
      <c r="BB92" s="60" t="s">
        <v>70</v>
      </c>
      <c r="BC92" s="60" t="s">
        <v>71</v>
      </c>
      <c r="BD92" s="61" t="s">
        <v>72</v>
      </c>
    </row>
    <row r="93" spans="1:91" s="1" customFormat="1" ht="10.8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" customHeight="1">
      <c r="B94" s="63"/>
      <c r="C94" s="64" t="s">
        <v>73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25">
        <f>ROUND(SUM(AG95:AG96),2)</f>
        <v>0</v>
      </c>
      <c r="AH94" s="225"/>
      <c r="AI94" s="225"/>
      <c r="AJ94" s="225"/>
      <c r="AK94" s="225"/>
      <c r="AL94" s="225"/>
      <c r="AM94" s="225"/>
      <c r="AN94" s="226">
        <f>SUM(AG94,AT94)</f>
        <v>0</v>
      </c>
      <c r="AO94" s="226"/>
      <c r="AP94" s="226"/>
      <c r="AQ94" s="67" t="s">
        <v>1</v>
      </c>
      <c r="AR94" s="63"/>
      <c r="AS94" s="68">
        <f>ROUND(SUM(AS95:AS96),2)</f>
        <v>0</v>
      </c>
      <c r="AT94" s="69">
        <f>ROUND(SUM(AV94:AW94),2)</f>
        <v>0</v>
      </c>
      <c r="AU94" s="70">
        <f>ROUND(SUM(AU95:AU96),5)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ROUND(SUM(AZ95:AZ96),2)</f>
        <v>0</v>
      </c>
      <c r="BA94" s="69">
        <f>ROUND(SUM(BA95:BA96),2)</f>
        <v>0</v>
      </c>
      <c r="BB94" s="69">
        <f>ROUND(SUM(BB95:BB96),2)</f>
        <v>0</v>
      </c>
      <c r="BC94" s="69">
        <f>ROUND(SUM(BC95:BC96),2)</f>
        <v>0</v>
      </c>
      <c r="BD94" s="71">
        <f>ROUND(SUM(BD95:BD96),2)</f>
        <v>0</v>
      </c>
      <c r="BS94" s="72" t="s">
        <v>74</v>
      </c>
      <c r="BT94" s="72" t="s">
        <v>75</v>
      </c>
      <c r="BU94" s="73" t="s">
        <v>76</v>
      </c>
      <c r="BV94" s="72" t="s">
        <v>77</v>
      </c>
      <c r="BW94" s="72" t="s">
        <v>4</v>
      </c>
      <c r="BX94" s="72" t="s">
        <v>78</v>
      </c>
      <c r="CL94" s="72" t="s">
        <v>1</v>
      </c>
    </row>
    <row r="95" spans="1:91" s="6" customFormat="1" ht="16.5" customHeight="1">
      <c r="A95" s="74" t="s">
        <v>79</v>
      </c>
      <c r="B95" s="75"/>
      <c r="C95" s="76"/>
      <c r="D95" s="224" t="s">
        <v>80</v>
      </c>
      <c r="E95" s="224"/>
      <c r="F95" s="224"/>
      <c r="G95" s="224"/>
      <c r="H95" s="224"/>
      <c r="I95" s="77"/>
      <c r="J95" s="224" t="s">
        <v>81</v>
      </c>
      <c r="K95" s="224"/>
      <c r="L95" s="224"/>
      <c r="M95" s="224"/>
      <c r="N95" s="224"/>
      <c r="O95" s="224"/>
      <c r="P95" s="224"/>
      <c r="Q95" s="224"/>
      <c r="R95" s="224"/>
      <c r="S95" s="224"/>
      <c r="T95" s="224"/>
      <c r="U95" s="224"/>
      <c r="V95" s="224"/>
      <c r="W95" s="224"/>
      <c r="X95" s="224"/>
      <c r="Y95" s="224"/>
      <c r="Z95" s="224"/>
      <c r="AA95" s="224"/>
      <c r="AB95" s="224"/>
      <c r="AC95" s="224"/>
      <c r="AD95" s="224"/>
      <c r="AE95" s="224"/>
      <c r="AF95" s="224"/>
      <c r="AG95" s="222">
        <f>'SO 101 - VEDLEJŠÍ A OSTAT...'!J30</f>
        <v>0</v>
      </c>
      <c r="AH95" s="223"/>
      <c r="AI95" s="223"/>
      <c r="AJ95" s="223"/>
      <c r="AK95" s="223"/>
      <c r="AL95" s="223"/>
      <c r="AM95" s="223"/>
      <c r="AN95" s="222">
        <f>SUM(AG95,AT95)</f>
        <v>0</v>
      </c>
      <c r="AO95" s="223"/>
      <c r="AP95" s="223"/>
      <c r="AQ95" s="78" t="s">
        <v>82</v>
      </c>
      <c r="AR95" s="75"/>
      <c r="AS95" s="79">
        <v>0</v>
      </c>
      <c r="AT95" s="80">
        <f>ROUND(SUM(AV95:AW95),2)</f>
        <v>0</v>
      </c>
      <c r="AU95" s="81">
        <f>'SO 101 - VEDLEJŠÍ A OSTAT...'!P120</f>
        <v>0</v>
      </c>
      <c r="AV95" s="80">
        <f>'SO 101 - VEDLEJŠÍ A OSTAT...'!J33</f>
        <v>0</v>
      </c>
      <c r="AW95" s="80">
        <f>'SO 101 - VEDLEJŠÍ A OSTAT...'!J34</f>
        <v>0</v>
      </c>
      <c r="AX95" s="80">
        <f>'SO 101 - VEDLEJŠÍ A OSTAT...'!J35</f>
        <v>0</v>
      </c>
      <c r="AY95" s="80">
        <f>'SO 101 - VEDLEJŠÍ A OSTAT...'!J36</f>
        <v>0</v>
      </c>
      <c r="AZ95" s="80">
        <f>'SO 101 - VEDLEJŠÍ A OSTAT...'!F33</f>
        <v>0</v>
      </c>
      <c r="BA95" s="80">
        <f>'SO 101 - VEDLEJŠÍ A OSTAT...'!F34</f>
        <v>0</v>
      </c>
      <c r="BB95" s="80">
        <f>'SO 101 - VEDLEJŠÍ A OSTAT...'!F35</f>
        <v>0</v>
      </c>
      <c r="BC95" s="80">
        <f>'SO 101 - VEDLEJŠÍ A OSTAT...'!F36</f>
        <v>0</v>
      </c>
      <c r="BD95" s="82">
        <f>'SO 101 - VEDLEJŠÍ A OSTAT...'!F37</f>
        <v>0</v>
      </c>
      <c r="BT95" s="83" t="s">
        <v>83</v>
      </c>
      <c r="BV95" s="83" t="s">
        <v>77</v>
      </c>
      <c r="BW95" s="83" t="s">
        <v>84</v>
      </c>
      <c r="BX95" s="83" t="s">
        <v>4</v>
      </c>
      <c r="CL95" s="83" t="s">
        <v>1</v>
      </c>
      <c r="CM95" s="83" t="s">
        <v>85</v>
      </c>
    </row>
    <row r="96" spans="1:91" s="6" customFormat="1" ht="16.5" customHeight="1">
      <c r="A96" s="74" t="s">
        <v>79</v>
      </c>
      <c r="B96" s="75"/>
      <c r="C96" s="76"/>
      <c r="D96" s="224" t="s">
        <v>86</v>
      </c>
      <c r="E96" s="224"/>
      <c r="F96" s="224"/>
      <c r="G96" s="224"/>
      <c r="H96" s="224"/>
      <c r="I96" s="77"/>
      <c r="J96" s="224" t="s">
        <v>87</v>
      </c>
      <c r="K96" s="224"/>
      <c r="L96" s="224"/>
      <c r="M96" s="224"/>
      <c r="N96" s="224"/>
      <c r="O96" s="224"/>
      <c r="P96" s="224"/>
      <c r="Q96" s="224"/>
      <c r="R96" s="224"/>
      <c r="S96" s="224"/>
      <c r="T96" s="224"/>
      <c r="U96" s="224"/>
      <c r="V96" s="224"/>
      <c r="W96" s="224"/>
      <c r="X96" s="224"/>
      <c r="Y96" s="224"/>
      <c r="Z96" s="224"/>
      <c r="AA96" s="224"/>
      <c r="AB96" s="224"/>
      <c r="AC96" s="224"/>
      <c r="AD96" s="224"/>
      <c r="AE96" s="224"/>
      <c r="AF96" s="224"/>
      <c r="AG96" s="222">
        <f>'SO 102 - PŘELOŽKA SILNICE'!J30</f>
        <v>0</v>
      </c>
      <c r="AH96" s="223"/>
      <c r="AI96" s="223"/>
      <c r="AJ96" s="223"/>
      <c r="AK96" s="223"/>
      <c r="AL96" s="223"/>
      <c r="AM96" s="223"/>
      <c r="AN96" s="222">
        <f>SUM(AG96,AT96)</f>
        <v>0</v>
      </c>
      <c r="AO96" s="223"/>
      <c r="AP96" s="223"/>
      <c r="AQ96" s="78" t="s">
        <v>82</v>
      </c>
      <c r="AR96" s="75"/>
      <c r="AS96" s="84">
        <v>0</v>
      </c>
      <c r="AT96" s="85">
        <f>ROUND(SUM(AV96:AW96),2)</f>
        <v>0</v>
      </c>
      <c r="AU96" s="86">
        <f>'SO 102 - PŘELOŽKA SILNICE'!P124</f>
        <v>0</v>
      </c>
      <c r="AV96" s="85">
        <f>'SO 102 - PŘELOŽKA SILNICE'!J33</f>
        <v>0</v>
      </c>
      <c r="AW96" s="85">
        <f>'SO 102 - PŘELOŽKA SILNICE'!J34</f>
        <v>0</v>
      </c>
      <c r="AX96" s="85">
        <f>'SO 102 - PŘELOŽKA SILNICE'!J35</f>
        <v>0</v>
      </c>
      <c r="AY96" s="85">
        <f>'SO 102 - PŘELOŽKA SILNICE'!J36</f>
        <v>0</v>
      </c>
      <c r="AZ96" s="85">
        <f>'SO 102 - PŘELOŽKA SILNICE'!F33</f>
        <v>0</v>
      </c>
      <c r="BA96" s="85">
        <f>'SO 102 - PŘELOŽKA SILNICE'!F34</f>
        <v>0</v>
      </c>
      <c r="BB96" s="85">
        <f>'SO 102 - PŘELOŽKA SILNICE'!F35</f>
        <v>0</v>
      </c>
      <c r="BC96" s="85">
        <f>'SO 102 - PŘELOŽKA SILNICE'!F36</f>
        <v>0</v>
      </c>
      <c r="BD96" s="87">
        <f>'SO 102 - PŘELOŽKA SILNICE'!F37</f>
        <v>0</v>
      </c>
      <c r="BT96" s="83" t="s">
        <v>83</v>
      </c>
      <c r="BV96" s="83" t="s">
        <v>77</v>
      </c>
      <c r="BW96" s="83" t="s">
        <v>88</v>
      </c>
      <c r="BX96" s="83" t="s">
        <v>4</v>
      </c>
      <c r="CL96" s="83" t="s">
        <v>1</v>
      </c>
      <c r="CM96" s="83" t="s">
        <v>85</v>
      </c>
    </row>
    <row r="97" spans="2:44" s="1" customFormat="1" ht="30" customHeight="1">
      <c r="B97" s="32"/>
      <c r="AR97" s="32"/>
    </row>
    <row r="98" spans="2:44" s="1" customFormat="1" ht="6.9" customHeight="1">
      <c r="B98" s="44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32"/>
    </row>
  </sheetData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101 - VEDLEJŠÍ A OSTAT...'!C2" display="/" xr:uid="{00000000-0004-0000-0000-000000000000}"/>
    <hyperlink ref="A96" location="'SO 102 - PŘELOŽKA SILNICE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36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27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7" t="s">
        <v>84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" customHeight="1">
      <c r="B4" s="20"/>
      <c r="D4" s="21" t="s">
        <v>89</v>
      </c>
      <c r="L4" s="20"/>
      <c r="M4" s="88" t="s">
        <v>10</v>
      </c>
      <c r="AT4" s="17" t="s">
        <v>3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28" t="str">
        <f>'Rekapitulace stavby'!K6</f>
        <v>REKONSTRUKCE CHODNÍKU V OBCI KLENOVKA</v>
      </c>
      <c r="F7" s="229"/>
      <c r="G7" s="229"/>
      <c r="H7" s="229"/>
      <c r="L7" s="20"/>
    </row>
    <row r="8" spans="2:46" s="1" customFormat="1" ht="12" customHeight="1">
      <c r="B8" s="32"/>
      <c r="D8" s="27" t="s">
        <v>90</v>
      </c>
      <c r="L8" s="32"/>
    </row>
    <row r="9" spans="2:46" s="1" customFormat="1" ht="16.5" customHeight="1">
      <c r="B9" s="32"/>
      <c r="E9" s="208" t="s">
        <v>91</v>
      </c>
      <c r="F9" s="230"/>
      <c r="G9" s="230"/>
      <c r="H9" s="230"/>
      <c r="L9" s="32"/>
    </row>
    <row r="10" spans="2:46" s="1" customFormat="1" ht="10.199999999999999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2. 4. 2025</v>
      </c>
      <c r="L12" s="32"/>
    </row>
    <row r="13" spans="2:46" s="1" customFormat="1" ht="10.8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27</v>
      </c>
      <c r="J15" s="25" t="str">
        <f>IF('Rekapitulace stavby'!AN11="","",'Rekapitulace stavby'!AN11)</f>
        <v/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1" t="str">
        <f>'Rekapitulace stavby'!E14</f>
        <v>Vyplň údaj</v>
      </c>
      <c r="F18" s="192"/>
      <c r="G18" s="192"/>
      <c r="H18" s="192"/>
      <c r="I18" s="27" t="s">
        <v>27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27</v>
      </c>
      <c r="J21" s="25" t="str">
        <f>IF('Rekapitulace stavby'!AN17="","",'Rekapitulace stavby'!AN17)</f>
        <v/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32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33</v>
      </c>
      <c r="I24" s="27" t="s">
        <v>27</v>
      </c>
      <c r="J24" s="25" t="s">
        <v>1</v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34</v>
      </c>
      <c r="L26" s="32"/>
    </row>
    <row r="27" spans="2:12" s="7" customFormat="1" ht="16.5" customHeight="1">
      <c r="B27" s="89"/>
      <c r="E27" s="197" t="s">
        <v>1</v>
      </c>
      <c r="F27" s="197"/>
      <c r="G27" s="197"/>
      <c r="H27" s="197"/>
      <c r="L27" s="89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35</v>
      </c>
      <c r="J30" s="66">
        <f>ROUND(J120, 2)</f>
        <v>0</v>
      </c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37</v>
      </c>
      <c r="I32" s="35" t="s">
        <v>36</v>
      </c>
      <c r="J32" s="35" t="s">
        <v>38</v>
      </c>
      <c r="L32" s="32"/>
    </row>
    <row r="33" spans="2:12" s="1" customFormat="1" ht="14.4" customHeight="1">
      <c r="B33" s="32"/>
      <c r="D33" s="55" t="s">
        <v>39</v>
      </c>
      <c r="E33" s="27" t="s">
        <v>40</v>
      </c>
      <c r="F33" s="91">
        <f>ROUND((SUM(BE120:BE135)),  2)</f>
        <v>0</v>
      </c>
      <c r="I33" s="92">
        <v>0.21</v>
      </c>
      <c r="J33" s="91">
        <f>ROUND(((SUM(BE120:BE135))*I33),  2)</f>
        <v>0</v>
      </c>
      <c r="L33" s="32"/>
    </row>
    <row r="34" spans="2:12" s="1" customFormat="1" ht="14.4" customHeight="1">
      <c r="B34" s="32"/>
      <c r="E34" s="27" t="s">
        <v>41</v>
      </c>
      <c r="F34" s="91">
        <f>ROUND((SUM(BF120:BF135)),  2)</f>
        <v>0</v>
      </c>
      <c r="I34" s="92">
        <v>0.12</v>
      </c>
      <c r="J34" s="91">
        <f>ROUND(((SUM(BF120:BF135))*I34),  2)</f>
        <v>0</v>
      </c>
      <c r="L34" s="32"/>
    </row>
    <row r="35" spans="2:12" s="1" customFormat="1" ht="14.4" hidden="1" customHeight="1">
      <c r="B35" s="32"/>
      <c r="E35" s="27" t="s">
        <v>42</v>
      </c>
      <c r="F35" s="91">
        <f>ROUND((SUM(BG120:BG135)),  2)</f>
        <v>0</v>
      </c>
      <c r="I35" s="92">
        <v>0.21</v>
      </c>
      <c r="J35" s="91">
        <f>0</f>
        <v>0</v>
      </c>
      <c r="L35" s="32"/>
    </row>
    <row r="36" spans="2:12" s="1" customFormat="1" ht="14.4" hidden="1" customHeight="1">
      <c r="B36" s="32"/>
      <c r="E36" s="27" t="s">
        <v>43</v>
      </c>
      <c r="F36" s="91">
        <f>ROUND((SUM(BH120:BH135)),  2)</f>
        <v>0</v>
      </c>
      <c r="I36" s="92">
        <v>0.12</v>
      </c>
      <c r="J36" s="91">
        <f>0</f>
        <v>0</v>
      </c>
      <c r="L36" s="32"/>
    </row>
    <row r="37" spans="2:12" s="1" customFormat="1" ht="14.4" hidden="1" customHeight="1">
      <c r="B37" s="32"/>
      <c r="E37" s="27" t="s">
        <v>44</v>
      </c>
      <c r="F37" s="91">
        <f>ROUND((SUM(BI120:BI135)),  2)</f>
        <v>0</v>
      </c>
      <c r="I37" s="92">
        <v>0</v>
      </c>
      <c r="J37" s="91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3"/>
      <c r="D39" s="94" t="s">
        <v>45</v>
      </c>
      <c r="E39" s="57"/>
      <c r="F39" s="57"/>
      <c r="G39" s="95" t="s">
        <v>46</v>
      </c>
      <c r="H39" s="96" t="s">
        <v>47</v>
      </c>
      <c r="I39" s="57"/>
      <c r="J39" s="97">
        <f>SUM(J30:J37)</f>
        <v>0</v>
      </c>
      <c r="K39" s="98"/>
      <c r="L39" s="32"/>
    </row>
    <row r="40" spans="2:12" s="1" customFormat="1" ht="14.4" customHeight="1">
      <c r="B40" s="32"/>
      <c r="L40" s="32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32"/>
    </row>
    <row r="51" spans="2:12" ht="10.199999999999999">
      <c r="B51" s="20"/>
      <c r="L51" s="20"/>
    </row>
    <row r="52" spans="2:12" ht="10.199999999999999">
      <c r="B52" s="20"/>
      <c r="L52" s="20"/>
    </row>
    <row r="53" spans="2:12" ht="10.199999999999999">
      <c r="B53" s="20"/>
      <c r="L53" s="20"/>
    </row>
    <row r="54" spans="2:12" ht="10.199999999999999">
      <c r="B54" s="20"/>
      <c r="L54" s="20"/>
    </row>
    <row r="55" spans="2:12" ht="10.199999999999999">
      <c r="B55" s="20"/>
      <c r="L55" s="20"/>
    </row>
    <row r="56" spans="2:12" ht="10.199999999999999">
      <c r="B56" s="20"/>
      <c r="L56" s="20"/>
    </row>
    <row r="57" spans="2:12" ht="10.199999999999999">
      <c r="B57" s="20"/>
      <c r="L57" s="20"/>
    </row>
    <row r="58" spans="2:12" ht="10.199999999999999">
      <c r="B58" s="20"/>
      <c r="L58" s="20"/>
    </row>
    <row r="59" spans="2:12" ht="10.199999999999999">
      <c r="B59" s="20"/>
      <c r="L59" s="20"/>
    </row>
    <row r="60" spans="2:12" ht="10.199999999999999">
      <c r="B60" s="20"/>
      <c r="L60" s="20"/>
    </row>
    <row r="61" spans="2:12" s="1" customFormat="1" ht="13.2">
      <c r="B61" s="32"/>
      <c r="D61" s="43" t="s">
        <v>50</v>
      </c>
      <c r="E61" s="34"/>
      <c r="F61" s="99" t="s">
        <v>51</v>
      </c>
      <c r="G61" s="43" t="s">
        <v>50</v>
      </c>
      <c r="H61" s="34"/>
      <c r="I61" s="34"/>
      <c r="J61" s="100" t="s">
        <v>51</v>
      </c>
      <c r="K61" s="34"/>
      <c r="L61" s="32"/>
    </row>
    <row r="62" spans="2:12" ht="10.199999999999999">
      <c r="B62" s="20"/>
      <c r="L62" s="20"/>
    </row>
    <row r="63" spans="2:12" ht="10.199999999999999">
      <c r="B63" s="20"/>
      <c r="L63" s="20"/>
    </row>
    <row r="64" spans="2:12" ht="10.199999999999999">
      <c r="B64" s="20"/>
      <c r="L64" s="20"/>
    </row>
    <row r="65" spans="2:12" s="1" customFormat="1" ht="13.2">
      <c r="B65" s="32"/>
      <c r="D65" s="41" t="s">
        <v>52</v>
      </c>
      <c r="E65" s="42"/>
      <c r="F65" s="42"/>
      <c r="G65" s="41" t="s">
        <v>53</v>
      </c>
      <c r="H65" s="42"/>
      <c r="I65" s="42"/>
      <c r="J65" s="42"/>
      <c r="K65" s="42"/>
      <c r="L65" s="32"/>
    </row>
    <row r="66" spans="2:12" ht="10.199999999999999">
      <c r="B66" s="20"/>
      <c r="L66" s="20"/>
    </row>
    <row r="67" spans="2:12" ht="10.199999999999999">
      <c r="B67" s="20"/>
      <c r="L67" s="20"/>
    </row>
    <row r="68" spans="2:12" ht="10.199999999999999">
      <c r="B68" s="20"/>
      <c r="L68" s="20"/>
    </row>
    <row r="69" spans="2:12" ht="10.199999999999999">
      <c r="B69" s="20"/>
      <c r="L69" s="20"/>
    </row>
    <row r="70" spans="2:12" ht="10.199999999999999">
      <c r="B70" s="20"/>
      <c r="L70" s="20"/>
    </row>
    <row r="71" spans="2:12" ht="10.199999999999999">
      <c r="B71" s="20"/>
      <c r="L71" s="20"/>
    </row>
    <row r="72" spans="2:12" ht="10.199999999999999">
      <c r="B72" s="20"/>
      <c r="L72" s="20"/>
    </row>
    <row r="73" spans="2:12" ht="10.199999999999999">
      <c r="B73" s="20"/>
      <c r="L73" s="20"/>
    </row>
    <row r="74" spans="2:12" ht="10.199999999999999">
      <c r="B74" s="20"/>
      <c r="L74" s="20"/>
    </row>
    <row r="75" spans="2:12" ht="10.199999999999999">
      <c r="B75" s="20"/>
      <c r="L75" s="20"/>
    </row>
    <row r="76" spans="2:12" s="1" customFormat="1" ht="13.2">
      <c r="B76" s="32"/>
      <c r="D76" s="43" t="s">
        <v>50</v>
      </c>
      <c r="E76" s="34"/>
      <c r="F76" s="99" t="s">
        <v>51</v>
      </c>
      <c r="G76" s="43" t="s">
        <v>50</v>
      </c>
      <c r="H76" s="34"/>
      <c r="I76" s="34"/>
      <c r="J76" s="100" t="s">
        <v>51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" customHeight="1">
      <c r="B82" s="32"/>
      <c r="C82" s="21" t="s">
        <v>92</v>
      </c>
      <c r="L82" s="32"/>
    </row>
    <row r="83" spans="2:47" s="1" customFormat="1" ht="6.9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28" t="str">
        <f>E7</f>
        <v>REKONSTRUKCE CHODNÍKU V OBCI KLENOVKA</v>
      </c>
      <c r="F85" s="229"/>
      <c r="G85" s="229"/>
      <c r="H85" s="229"/>
      <c r="L85" s="32"/>
    </row>
    <row r="86" spans="2:47" s="1" customFormat="1" ht="12" customHeight="1">
      <c r="B86" s="32"/>
      <c r="C86" s="27" t="s">
        <v>90</v>
      </c>
      <c r="L86" s="32"/>
    </row>
    <row r="87" spans="2:47" s="1" customFormat="1" ht="16.5" customHeight="1">
      <c r="B87" s="32"/>
      <c r="E87" s="208" t="str">
        <f>E9</f>
        <v>SO 101 - VEDLEJŠÍ A OSTATNÍ NÁKLADY</v>
      </c>
      <c r="F87" s="230"/>
      <c r="G87" s="230"/>
      <c r="H87" s="230"/>
      <c r="L87" s="32"/>
    </row>
    <row r="88" spans="2:47" s="1" customFormat="1" ht="6.9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Klenovka</v>
      </c>
      <c r="I89" s="27" t="s">
        <v>22</v>
      </c>
      <c r="J89" s="52" t="str">
        <f>IF(J12="","",J12)</f>
        <v>2. 4. 2025</v>
      </c>
      <c r="L89" s="32"/>
    </row>
    <row r="90" spans="2:47" s="1" customFormat="1" ht="6.9" customHeight="1">
      <c r="B90" s="32"/>
      <c r="L90" s="32"/>
    </row>
    <row r="91" spans="2:47" s="1" customFormat="1" ht="15.15" customHeight="1">
      <c r="B91" s="32"/>
      <c r="C91" s="27" t="s">
        <v>24</v>
      </c>
      <c r="F91" s="25" t="str">
        <f>E15</f>
        <v xml:space="preserve"> </v>
      </c>
      <c r="I91" s="27" t="s">
        <v>30</v>
      </c>
      <c r="J91" s="30" t="str">
        <f>E21</f>
        <v xml:space="preserve"> </v>
      </c>
      <c r="L91" s="32"/>
    </row>
    <row r="92" spans="2:47" s="1" customFormat="1" ht="15.15" customHeight="1">
      <c r="B92" s="32"/>
      <c r="C92" s="27" t="s">
        <v>28</v>
      </c>
      <c r="F92" s="25" t="str">
        <f>IF(E18="","",E18)</f>
        <v>Vyplň údaj</v>
      </c>
      <c r="I92" s="27" t="s">
        <v>32</v>
      </c>
      <c r="J92" s="30" t="str">
        <f>E24</f>
        <v>Sýkorová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93</v>
      </c>
      <c r="D94" s="93"/>
      <c r="E94" s="93"/>
      <c r="F94" s="93"/>
      <c r="G94" s="93"/>
      <c r="H94" s="93"/>
      <c r="I94" s="93"/>
      <c r="J94" s="102" t="s">
        <v>94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8" customHeight="1">
      <c r="B96" s="32"/>
      <c r="C96" s="103" t="s">
        <v>95</v>
      </c>
      <c r="J96" s="66">
        <f>J120</f>
        <v>0</v>
      </c>
      <c r="L96" s="32"/>
      <c r="AU96" s="17" t="s">
        <v>96</v>
      </c>
    </row>
    <row r="97" spans="2:12" s="8" customFormat="1" ht="24.9" customHeight="1">
      <c r="B97" s="104"/>
      <c r="D97" s="105" t="s">
        <v>97</v>
      </c>
      <c r="E97" s="106"/>
      <c r="F97" s="106"/>
      <c r="G97" s="106"/>
      <c r="H97" s="106"/>
      <c r="I97" s="106"/>
      <c r="J97" s="107">
        <f>J121</f>
        <v>0</v>
      </c>
      <c r="L97" s="104"/>
    </row>
    <row r="98" spans="2:12" s="9" customFormat="1" ht="19.95" customHeight="1">
      <c r="B98" s="108"/>
      <c r="D98" s="109" t="s">
        <v>98</v>
      </c>
      <c r="E98" s="110"/>
      <c r="F98" s="110"/>
      <c r="G98" s="110"/>
      <c r="H98" s="110"/>
      <c r="I98" s="110"/>
      <c r="J98" s="111">
        <f>J122</f>
        <v>0</v>
      </c>
      <c r="L98" s="108"/>
    </row>
    <row r="99" spans="2:12" s="9" customFormat="1" ht="19.95" customHeight="1">
      <c r="B99" s="108"/>
      <c r="D99" s="109" t="s">
        <v>99</v>
      </c>
      <c r="E99" s="110"/>
      <c r="F99" s="110"/>
      <c r="G99" s="110"/>
      <c r="H99" s="110"/>
      <c r="I99" s="110"/>
      <c r="J99" s="111">
        <f>J127</f>
        <v>0</v>
      </c>
      <c r="L99" s="108"/>
    </row>
    <row r="100" spans="2:12" s="9" customFormat="1" ht="19.95" customHeight="1">
      <c r="B100" s="108"/>
      <c r="D100" s="109" t="s">
        <v>100</v>
      </c>
      <c r="E100" s="110"/>
      <c r="F100" s="110"/>
      <c r="G100" s="110"/>
      <c r="H100" s="110"/>
      <c r="I100" s="110"/>
      <c r="J100" s="111">
        <f>J134</f>
        <v>0</v>
      </c>
      <c r="L100" s="108"/>
    </row>
    <row r="101" spans="2:12" s="1" customFormat="1" ht="21.75" customHeight="1">
      <c r="B101" s="32"/>
      <c r="L101" s="32"/>
    </row>
    <row r="102" spans="2:12" s="1" customFormat="1" ht="6.9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2"/>
    </row>
    <row r="106" spans="2:12" s="1" customFormat="1" ht="6.9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2"/>
    </row>
    <row r="107" spans="2:12" s="1" customFormat="1" ht="24.9" customHeight="1">
      <c r="B107" s="32"/>
      <c r="C107" s="21" t="s">
        <v>101</v>
      </c>
      <c r="L107" s="32"/>
    </row>
    <row r="108" spans="2:12" s="1" customFormat="1" ht="6.9" customHeight="1">
      <c r="B108" s="32"/>
      <c r="L108" s="32"/>
    </row>
    <row r="109" spans="2:12" s="1" customFormat="1" ht="12" customHeight="1">
      <c r="B109" s="32"/>
      <c r="C109" s="27" t="s">
        <v>16</v>
      </c>
      <c r="L109" s="32"/>
    </row>
    <row r="110" spans="2:12" s="1" customFormat="1" ht="16.5" customHeight="1">
      <c r="B110" s="32"/>
      <c r="E110" s="228" t="str">
        <f>E7</f>
        <v>REKONSTRUKCE CHODNÍKU V OBCI KLENOVKA</v>
      </c>
      <c r="F110" s="229"/>
      <c r="G110" s="229"/>
      <c r="H110" s="229"/>
      <c r="L110" s="32"/>
    </row>
    <row r="111" spans="2:12" s="1" customFormat="1" ht="12" customHeight="1">
      <c r="B111" s="32"/>
      <c r="C111" s="27" t="s">
        <v>90</v>
      </c>
      <c r="L111" s="32"/>
    </row>
    <row r="112" spans="2:12" s="1" customFormat="1" ht="16.5" customHeight="1">
      <c r="B112" s="32"/>
      <c r="E112" s="208" t="str">
        <f>E9</f>
        <v>SO 101 - VEDLEJŠÍ A OSTATNÍ NÁKLADY</v>
      </c>
      <c r="F112" s="230"/>
      <c r="G112" s="230"/>
      <c r="H112" s="230"/>
      <c r="L112" s="32"/>
    </row>
    <row r="113" spans="2:65" s="1" customFormat="1" ht="6.9" customHeight="1">
      <c r="B113" s="32"/>
      <c r="L113" s="32"/>
    </row>
    <row r="114" spans="2:65" s="1" customFormat="1" ht="12" customHeight="1">
      <c r="B114" s="32"/>
      <c r="C114" s="27" t="s">
        <v>20</v>
      </c>
      <c r="F114" s="25" t="str">
        <f>F12</f>
        <v>Klenovka</v>
      </c>
      <c r="I114" s="27" t="s">
        <v>22</v>
      </c>
      <c r="J114" s="52" t="str">
        <f>IF(J12="","",J12)</f>
        <v>2. 4. 2025</v>
      </c>
      <c r="L114" s="32"/>
    </row>
    <row r="115" spans="2:65" s="1" customFormat="1" ht="6.9" customHeight="1">
      <c r="B115" s="32"/>
      <c r="L115" s="32"/>
    </row>
    <row r="116" spans="2:65" s="1" customFormat="1" ht="15.15" customHeight="1">
      <c r="B116" s="32"/>
      <c r="C116" s="27" t="s">
        <v>24</v>
      </c>
      <c r="F116" s="25" t="str">
        <f>E15</f>
        <v xml:space="preserve"> </v>
      </c>
      <c r="I116" s="27" t="s">
        <v>30</v>
      </c>
      <c r="J116" s="30" t="str">
        <f>E21</f>
        <v xml:space="preserve"> </v>
      </c>
      <c r="L116" s="32"/>
    </row>
    <row r="117" spans="2:65" s="1" customFormat="1" ht="15.15" customHeight="1">
      <c r="B117" s="32"/>
      <c r="C117" s="27" t="s">
        <v>28</v>
      </c>
      <c r="F117" s="25" t="str">
        <f>IF(E18="","",E18)</f>
        <v>Vyplň údaj</v>
      </c>
      <c r="I117" s="27" t="s">
        <v>32</v>
      </c>
      <c r="J117" s="30" t="str">
        <f>E24</f>
        <v>Sýkorová</v>
      </c>
      <c r="L117" s="32"/>
    </row>
    <row r="118" spans="2:65" s="1" customFormat="1" ht="10.35" customHeight="1">
      <c r="B118" s="32"/>
      <c r="L118" s="32"/>
    </row>
    <row r="119" spans="2:65" s="10" customFormat="1" ht="29.25" customHeight="1">
      <c r="B119" s="112"/>
      <c r="C119" s="113" t="s">
        <v>102</v>
      </c>
      <c r="D119" s="114" t="s">
        <v>60</v>
      </c>
      <c r="E119" s="114" t="s">
        <v>56</v>
      </c>
      <c r="F119" s="114" t="s">
        <v>57</v>
      </c>
      <c r="G119" s="114" t="s">
        <v>103</v>
      </c>
      <c r="H119" s="114" t="s">
        <v>104</v>
      </c>
      <c r="I119" s="114" t="s">
        <v>105</v>
      </c>
      <c r="J119" s="114" t="s">
        <v>94</v>
      </c>
      <c r="K119" s="115" t="s">
        <v>106</v>
      </c>
      <c r="L119" s="112"/>
      <c r="M119" s="59" t="s">
        <v>1</v>
      </c>
      <c r="N119" s="60" t="s">
        <v>39</v>
      </c>
      <c r="O119" s="60" t="s">
        <v>107</v>
      </c>
      <c r="P119" s="60" t="s">
        <v>108</v>
      </c>
      <c r="Q119" s="60" t="s">
        <v>109</v>
      </c>
      <c r="R119" s="60" t="s">
        <v>110</v>
      </c>
      <c r="S119" s="60" t="s">
        <v>111</v>
      </c>
      <c r="T119" s="61" t="s">
        <v>112</v>
      </c>
    </row>
    <row r="120" spans="2:65" s="1" customFormat="1" ht="22.8" customHeight="1">
      <c r="B120" s="32"/>
      <c r="C120" s="64" t="s">
        <v>113</v>
      </c>
      <c r="J120" s="116">
        <f>BK120</f>
        <v>0</v>
      </c>
      <c r="L120" s="32"/>
      <c r="M120" s="62"/>
      <c r="N120" s="53"/>
      <c r="O120" s="53"/>
      <c r="P120" s="117">
        <f>P121</f>
        <v>0</v>
      </c>
      <c r="Q120" s="53"/>
      <c r="R120" s="117">
        <f>R121</f>
        <v>0</v>
      </c>
      <c r="S120" s="53"/>
      <c r="T120" s="118">
        <f>T121</f>
        <v>0</v>
      </c>
      <c r="AT120" s="17" t="s">
        <v>74</v>
      </c>
      <c r="AU120" s="17" t="s">
        <v>96</v>
      </c>
      <c r="BK120" s="119">
        <f>BK121</f>
        <v>0</v>
      </c>
    </row>
    <row r="121" spans="2:65" s="11" customFormat="1" ht="25.95" customHeight="1">
      <c r="B121" s="120"/>
      <c r="D121" s="121" t="s">
        <v>74</v>
      </c>
      <c r="E121" s="122" t="s">
        <v>114</v>
      </c>
      <c r="F121" s="122" t="s">
        <v>115</v>
      </c>
      <c r="I121" s="123"/>
      <c r="J121" s="124">
        <f>BK121</f>
        <v>0</v>
      </c>
      <c r="L121" s="120"/>
      <c r="M121" s="125"/>
      <c r="P121" s="126">
        <f>P122+P127+P134</f>
        <v>0</v>
      </c>
      <c r="R121" s="126">
        <f>R122+R127+R134</f>
        <v>0</v>
      </c>
      <c r="T121" s="127">
        <f>T122+T127+T134</f>
        <v>0</v>
      </c>
      <c r="AR121" s="121" t="s">
        <v>116</v>
      </c>
      <c r="AT121" s="128" t="s">
        <v>74</v>
      </c>
      <c r="AU121" s="128" t="s">
        <v>75</v>
      </c>
      <c r="AY121" s="121" t="s">
        <v>117</v>
      </c>
      <c r="BK121" s="129">
        <f>BK122+BK127+BK134</f>
        <v>0</v>
      </c>
    </row>
    <row r="122" spans="2:65" s="11" customFormat="1" ht="22.8" customHeight="1">
      <c r="B122" s="120"/>
      <c r="D122" s="121" t="s">
        <v>74</v>
      </c>
      <c r="E122" s="130" t="s">
        <v>118</v>
      </c>
      <c r="F122" s="130" t="s">
        <v>119</v>
      </c>
      <c r="I122" s="123"/>
      <c r="J122" s="131">
        <f>BK122</f>
        <v>0</v>
      </c>
      <c r="L122" s="120"/>
      <c r="M122" s="125"/>
      <c r="P122" s="126">
        <f>SUM(P123:P126)</f>
        <v>0</v>
      </c>
      <c r="R122" s="126">
        <f>SUM(R123:R126)</f>
        <v>0</v>
      </c>
      <c r="T122" s="127">
        <f>SUM(T123:T126)</f>
        <v>0</v>
      </c>
      <c r="AR122" s="121" t="s">
        <v>116</v>
      </c>
      <c r="AT122" s="128" t="s">
        <v>74</v>
      </c>
      <c r="AU122" s="128" t="s">
        <v>83</v>
      </c>
      <c r="AY122" s="121" t="s">
        <v>117</v>
      </c>
      <c r="BK122" s="129">
        <f>SUM(BK123:BK126)</f>
        <v>0</v>
      </c>
    </row>
    <row r="123" spans="2:65" s="1" customFormat="1" ht="24.15" customHeight="1">
      <c r="B123" s="132"/>
      <c r="C123" s="133" t="s">
        <v>83</v>
      </c>
      <c r="D123" s="133" t="s">
        <v>120</v>
      </c>
      <c r="E123" s="134" t="s">
        <v>121</v>
      </c>
      <c r="F123" s="135" t="s">
        <v>122</v>
      </c>
      <c r="G123" s="136" t="s">
        <v>123</v>
      </c>
      <c r="H123" s="137">
        <v>1</v>
      </c>
      <c r="I123" s="138"/>
      <c r="J123" s="139">
        <f>ROUND(I123*H123,2)</f>
        <v>0</v>
      </c>
      <c r="K123" s="135" t="s">
        <v>124</v>
      </c>
      <c r="L123" s="32"/>
      <c r="M123" s="140" t="s">
        <v>1</v>
      </c>
      <c r="N123" s="141" t="s">
        <v>40</v>
      </c>
      <c r="P123" s="142">
        <f>O123*H123</f>
        <v>0</v>
      </c>
      <c r="Q123" s="142">
        <v>0</v>
      </c>
      <c r="R123" s="142">
        <f>Q123*H123</f>
        <v>0</v>
      </c>
      <c r="S123" s="142">
        <v>0</v>
      </c>
      <c r="T123" s="143">
        <f>S123*H123</f>
        <v>0</v>
      </c>
      <c r="AR123" s="144" t="s">
        <v>125</v>
      </c>
      <c r="AT123" s="144" t="s">
        <v>120</v>
      </c>
      <c r="AU123" s="144" t="s">
        <v>85</v>
      </c>
      <c r="AY123" s="17" t="s">
        <v>117</v>
      </c>
      <c r="BE123" s="145">
        <f>IF(N123="základní",J123,0)</f>
        <v>0</v>
      </c>
      <c r="BF123" s="145">
        <f>IF(N123="snížená",J123,0)</f>
        <v>0</v>
      </c>
      <c r="BG123" s="145">
        <f>IF(N123="zákl. přenesená",J123,0)</f>
        <v>0</v>
      </c>
      <c r="BH123" s="145">
        <f>IF(N123="sníž. přenesená",J123,0)</f>
        <v>0</v>
      </c>
      <c r="BI123" s="145">
        <f>IF(N123="nulová",J123,0)</f>
        <v>0</v>
      </c>
      <c r="BJ123" s="17" t="s">
        <v>83</v>
      </c>
      <c r="BK123" s="145">
        <f>ROUND(I123*H123,2)</f>
        <v>0</v>
      </c>
      <c r="BL123" s="17" t="s">
        <v>125</v>
      </c>
      <c r="BM123" s="144" t="s">
        <v>126</v>
      </c>
    </row>
    <row r="124" spans="2:65" s="1" customFormat="1" ht="21.75" customHeight="1">
      <c r="B124" s="132"/>
      <c r="C124" s="133" t="s">
        <v>85</v>
      </c>
      <c r="D124" s="133" t="s">
        <v>120</v>
      </c>
      <c r="E124" s="134" t="s">
        <v>127</v>
      </c>
      <c r="F124" s="135" t="s">
        <v>128</v>
      </c>
      <c r="G124" s="136" t="s">
        <v>123</v>
      </c>
      <c r="H124" s="137">
        <v>1</v>
      </c>
      <c r="I124" s="138"/>
      <c r="J124" s="139">
        <f>ROUND(I124*H124,2)</f>
        <v>0</v>
      </c>
      <c r="K124" s="135" t="s">
        <v>124</v>
      </c>
      <c r="L124" s="32"/>
      <c r="M124" s="140" t="s">
        <v>1</v>
      </c>
      <c r="N124" s="141" t="s">
        <v>40</v>
      </c>
      <c r="P124" s="142">
        <f>O124*H124</f>
        <v>0</v>
      </c>
      <c r="Q124" s="142">
        <v>0</v>
      </c>
      <c r="R124" s="142">
        <f>Q124*H124</f>
        <v>0</v>
      </c>
      <c r="S124" s="142">
        <v>0</v>
      </c>
      <c r="T124" s="143">
        <f>S124*H124</f>
        <v>0</v>
      </c>
      <c r="AR124" s="144" t="s">
        <v>125</v>
      </c>
      <c r="AT124" s="144" t="s">
        <v>120</v>
      </c>
      <c r="AU124" s="144" t="s">
        <v>85</v>
      </c>
      <c r="AY124" s="17" t="s">
        <v>117</v>
      </c>
      <c r="BE124" s="145">
        <f>IF(N124="základní",J124,0)</f>
        <v>0</v>
      </c>
      <c r="BF124" s="145">
        <f>IF(N124="snížená",J124,0)</f>
        <v>0</v>
      </c>
      <c r="BG124" s="145">
        <f>IF(N124="zákl. přenesená",J124,0)</f>
        <v>0</v>
      </c>
      <c r="BH124" s="145">
        <f>IF(N124="sníž. přenesená",J124,0)</f>
        <v>0</v>
      </c>
      <c r="BI124" s="145">
        <f>IF(N124="nulová",J124,0)</f>
        <v>0</v>
      </c>
      <c r="BJ124" s="17" t="s">
        <v>83</v>
      </c>
      <c r="BK124" s="145">
        <f>ROUND(I124*H124,2)</f>
        <v>0</v>
      </c>
      <c r="BL124" s="17" t="s">
        <v>125</v>
      </c>
      <c r="BM124" s="144" t="s">
        <v>129</v>
      </c>
    </row>
    <row r="125" spans="2:65" s="1" customFormat="1" ht="24.15" customHeight="1">
      <c r="B125" s="132"/>
      <c r="C125" s="133" t="s">
        <v>130</v>
      </c>
      <c r="D125" s="133" t="s">
        <v>120</v>
      </c>
      <c r="E125" s="134" t="s">
        <v>131</v>
      </c>
      <c r="F125" s="135" t="s">
        <v>132</v>
      </c>
      <c r="G125" s="136" t="s">
        <v>123</v>
      </c>
      <c r="H125" s="137">
        <v>1</v>
      </c>
      <c r="I125" s="138"/>
      <c r="J125" s="139">
        <f>ROUND(I125*H125,2)</f>
        <v>0</v>
      </c>
      <c r="K125" s="135" t="s">
        <v>124</v>
      </c>
      <c r="L125" s="32"/>
      <c r="M125" s="140" t="s">
        <v>1</v>
      </c>
      <c r="N125" s="141" t="s">
        <v>40</v>
      </c>
      <c r="P125" s="142">
        <f>O125*H125</f>
        <v>0</v>
      </c>
      <c r="Q125" s="142">
        <v>0</v>
      </c>
      <c r="R125" s="142">
        <f>Q125*H125</f>
        <v>0</v>
      </c>
      <c r="S125" s="142">
        <v>0</v>
      </c>
      <c r="T125" s="143">
        <f>S125*H125</f>
        <v>0</v>
      </c>
      <c r="AR125" s="144" t="s">
        <v>125</v>
      </c>
      <c r="AT125" s="144" t="s">
        <v>120</v>
      </c>
      <c r="AU125" s="144" t="s">
        <v>85</v>
      </c>
      <c r="AY125" s="17" t="s">
        <v>117</v>
      </c>
      <c r="BE125" s="145">
        <f>IF(N125="základní",J125,0)</f>
        <v>0</v>
      </c>
      <c r="BF125" s="145">
        <f>IF(N125="snížená",J125,0)</f>
        <v>0</v>
      </c>
      <c r="BG125" s="145">
        <f>IF(N125="zákl. přenesená",J125,0)</f>
        <v>0</v>
      </c>
      <c r="BH125" s="145">
        <f>IF(N125="sníž. přenesená",J125,0)</f>
        <v>0</v>
      </c>
      <c r="BI125" s="145">
        <f>IF(N125="nulová",J125,0)</f>
        <v>0</v>
      </c>
      <c r="BJ125" s="17" t="s">
        <v>83</v>
      </c>
      <c r="BK125" s="145">
        <f>ROUND(I125*H125,2)</f>
        <v>0</v>
      </c>
      <c r="BL125" s="17" t="s">
        <v>125</v>
      </c>
      <c r="BM125" s="144" t="s">
        <v>133</v>
      </c>
    </row>
    <row r="126" spans="2:65" s="1" customFormat="1" ht="24.15" customHeight="1">
      <c r="B126" s="132"/>
      <c r="C126" s="133" t="s">
        <v>134</v>
      </c>
      <c r="D126" s="133" t="s">
        <v>120</v>
      </c>
      <c r="E126" s="134" t="s">
        <v>135</v>
      </c>
      <c r="F126" s="135" t="s">
        <v>136</v>
      </c>
      <c r="G126" s="136" t="s">
        <v>137</v>
      </c>
      <c r="H126" s="137">
        <v>1</v>
      </c>
      <c r="I126" s="138"/>
      <c r="J126" s="139">
        <f>ROUND(I126*H126,2)</f>
        <v>0</v>
      </c>
      <c r="K126" s="135" t="s">
        <v>138</v>
      </c>
      <c r="L126" s="32"/>
      <c r="M126" s="140" t="s">
        <v>1</v>
      </c>
      <c r="N126" s="141" t="s">
        <v>40</v>
      </c>
      <c r="P126" s="142">
        <f>O126*H126</f>
        <v>0</v>
      </c>
      <c r="Q126" s="142">
        <v>0</v>
      </c>
      <c r="R126" s="142">
        <f>Q126*H126</f>
        <v>0</v>
      </c>
      <c r="S126" s="142">
        <v>0</v>
      </c>
      <c r="T126" s="143">
        <f>S126*H126</f>
        <v>0</v>
      </c>
      <c r="AR126" s="144" t="s">
        <v>125</v>
      </c>
      <c r="AT126" s="144" t="s">
        <v>120</v>
      </c>
      <c r="AU126" s="144" t="s">
        <v>85</v>
      </c>
      <c r="AY126" s="17" t="s">
        <v>117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7" t="s">
        <v>83</v>
      </c>
      <c r="BK126" s="145">
        <f>ROUND(I126*H126,2)</f>
        <v>0</v>
      </c>
      <c r="BL126" s="17" t="s">
        <v>125</v>
      </c>
      <c r="BM126" s="144" t="s">
        <v>139</v>
      </c>
    </row>
    <row r="127" spans="2:65" s="11" customFormat="1" ht="22.8" customHeight="1">
      <c r="B127" s="120"/>
      <c r="D127" s="121" t="s">
        <v>74</v>
      </c>
      <c r="E127" s="130" t="s">
        <v>140</v>
      </c>
      <c r="F127" s="130" t="s">
        <v>141</v>
      </c>
      <c r="I127" s="123"/>
      <c r="J127" s="131">
        <f>BK127</f>
        <v>0</v>
      </c>
      <c r="L127" s="120"/>
      <c r="M127" s="125"/>
      <c r="P127" s="126">
        <f>SUM(P128:P133)</f>
        <v>0</v>
      </c>
      <c r="R127" s="126">
        <f>SUM(R128:R133)</f>
        <v>0</v>
      </c>
      <c r="T127" s="127">
        <f>SUM(T128:T133)</f>
        <v>0</v>
      </c>
      <c r="AR127" s="121" t="s">
        <v>116</v>
      </c>
      <c r="AT127" s="128" t="s">
        <v>74</v>
      </c>
      <c r="AU127" s="128" t="s">
        <v>83</v>
      </c>
      <c r="AY127" s="121" t="s">
        <v>117</v>
      </c>
      <c r="BK127" s="129">
        <f>SUM(BK128:BK133)</f>
        <v>0</v>
      </c>
    </row>
    <row r="128" spans="2:65" s="1" customFormat="1" ht="21.75" customHeight="1">
      <c r="B128" s="132"/>
      <c r="C128" s="133" t="s">
        <v>116</v>
      </c>
      <c r="D128" s="133" t="s">
        <v>120</v>
      </c>
      <c r="E128" s="134" t="s">
        <v>142</v>
      </c>
      <c r="F128" s="135" t="s">
        <v>143</v>
      </c>
      <c r="G128" s="136" t="s">
        <v>123</v>
      </c>
      <c r="H128" s="137">
        <v>1</v>
      </c>
      <c r="I128" s="138"/>
      <c r="J128" s="139">
        <f>ROUND(I128*H128,2)</f>
        <v>0</v>
      </c>
      <c r="K128" s="135" t="s">
        <v>124</v>
      </c>
      <c r="L128" s="32"/>
      <c r="M128" s="140" t="s">
        <v>1</v>
      </c>
      <c r="N128" s="141" t="s">
        <v>40</v>
      </c>
      <c r="P128" s="142">
        <f>O128*H128</f>
        <v>0</v>
      </c>
      <c r="Q128" s="142">
        <v>0</v>
      </c>
      <c r="R128" s="142">
        <f>Q128*H128</f>
        <v>0</v>
      </c>
      <c r="S128" s="142">
        <v>0</v>
      </c>
      <c r="T128" s="143">
        <f>S128*H128</f>
        <v>0</v>
      </c>
      <c r="AR128" s="144" t="s">
        <v>125</v>
      </c>
      <c r="AT128" s="144" t="s">
        <v>120</v>
      </c>
      <c r="AU128" s="144" t="s">
        <v>85</v>
      </c>
      <c r="AY128" s="17" t="s">
        <v>117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7" t="s">
        <v>83</v>
      </c>
      <c r="BK128" s="145">
        <f>ROUND(I128*H128,2)</f>
        <v>0</v>
      </c>
      <c r="BL128" s="17" t="s">
        <v>125</v>
      </c>
      <c r="BM128" s="144" t="s">
        <v>144</v>
      </c>
    </row>
    <row r="129" spans="2:65" s="1" customFormat="1" ht="16.5" customHeight="1">
      <c r="B129" s="132"/>
      <c r="C129" s="133" t="s">
        <v>145</v>
      </c>
      <c r="D129" s="133" t="s">
        <v>120</v>
      </c>
      <c r="E129" s="134" t="s">
        <v>146</v>
      </c>
      <c r="F129" s="135" t="s">
        <v>147</v>
      </c>
      <c r="G129" s="136" t="s">
        <v>137</v>
      </c>
      <c r="H129" s="137">
        <v>1</v>
      </c>
      <c r="I129" s="138"/>
      <c r="J129" s="139">
        <f>ROUND(I129*H129,2)</f>
        <v>0</v>
      </c>
      <c r="K129" s="135" t="s">
        <v>138</v>
      </c>
      <c r="L129" s="32"/>
      <c r="M129" s="140" t="s">
        <v>1</v>
      </c>
      <c r="N129" s="141" t="s">
        <v>40</v>
      </c>
      <c r="P129" s="142">
        <f>O129*H129</f>
        <v>0</v>
      </c>
      <c r="Q129" s="142">
        <v>0</v>
      </c>
      <c r="R129" s="142">
        <f>Q129*H129</f>
        <v>0</v>
      </c>
      <c r="S129" s="142">
        <v>0</v>
      </c>
      <c r="T129" s="143">
        <f>S129*H129</f>
        <v>0</v>
      </c>
      <c r="AR129" s="144" t="s">
        <v>125</v>
      </c>
      <c r="AT129" s="144" t="s">
        <v>120</v>
      </c>
      <c r="AU129" s="144" t="s">
        <v>85</v>
      </c>
      <c r="AY129" s="17" t="s">
        <v>117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7" t="s">
        <v>83</v>
      </c>
      <c r="BK129" s="145">
        <f>ROUND(I129*H129,2)</f>
        <v>0</v>
      </c>
      <c r="BL129" s="17" t="s">
        <v>125</v>
      </c>
      <c r="BM129" s="144" t="s">
        <v>148</v>
      </c>
    </row>
    <row r="130" spans="2:65" s="1" customFormat="1" ht="62.7" customHeight="1">
      <c r="B130" s="132"/>
      <c r="C130" s="133" t="s">
        <v>149</v>
      </c>
      <c r="D130" s="133" t="s">
        <v>120</v>
      </c>
      <c r="E130" s="134" t="s">
        <v>150</v>
      </c>
      <c r="F130" s="135" t="s">
        <v>151</v>
      </c>
      <c r="G130" s="136" t="s">
        <v>137</v>
      </c>
      <c r="H130" s="137">
        <v>1</v>
      </c>
      <c r="I130" s="138"/>
      <c r="J130" s="139">
        <f>ROUND(I130*H130,2)</f>
        <v>0</v>
      </c>
      <c r="K130" s="135" t="s">
        <v>152</v>
      </c>
      <c r="L130" s="32"/>
      <c r="M130" s="140" t="s">
        <v>1</v>
      </c>
      <c r="N130" s="141" t="s">
        <v>40</v>
      </c>
      <c r="P130" s="142">
        <f>O130*H130</f>
        <v>0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AR130" s="144" t="s">
        <v>125</v>
      </c>
      <c r="AT130" s="144" t="s">
        <v>120</v>
      </c>
      <c r="AU130" s="144" t="s">
        <v>85</v>
      </c>
      <c r="AY130" s="17" t="s">
        <v>117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7" t="s">
        <v>83</v>
      </c>
      <c r="BK130" s="145">
        <f>ROUND(I130*H130,2)</f>
        <v>0</v>
      </c>
      <c r="BL130" s="17" t="s">
        <v>125</v>
      </c>
      <c r="BM130" s="144" t="s">
        <v>153</v>
      </c>
    </row>
    <row r="131" spans="2:65" s="12" customFormat="1" ht="30.6">
      <c r="B131" s="146"/>
      <c r="D131" s="147" t="s">
        <v>154</v>
      </c>
      <c r="E131" s="148" t="s">
        <v>1</v>
      </c>
      <c r="F131" s="149" t="s">
        <v>155</v>
      </c>
      <c r="H131" s="148" t="s">
        <v>1</v>
      </c>
      <c r="I131" s="150"/>
      <c r="L131" s="146"/>
      <c r="M131" s="151"/>
      <c r="T131" s="152"/>
      <c r="AT131" s="148" t="s">
        <v>154</v>
      </c>
      <c r="AU131" s="148" t="s">
        <v>85</v>
      </c>
      <c r="AV131" s="12" t="s">
        <v>83</v>
      </c>
      <c r="AW131" s="12" t="s">
        <v>31</v>
      </c>
      <c r="AX131" s="12" t="s">
        <v>75</v>
      </c>
      <c r="AY131" s="148" t="s">
        <v>117</v>
      </c>
    </row>
    <row r="132" spans="2:65" s="13" customFormat="1" ht="10.199999999999999">
      <c r="B132" s="153"/>
      <c r="D132" s="147" t="s">
        <v>154</v>
      </c>
      <c r="E132" s="154" t="s">
        <v>1</v>
      </c>
      <c r="F132" s="155" t="s">
        <v>156</v>
      </c>
      <c r="H132" s="156">
        <v>1</v>
      </c>
      <c r="I132" s="157"/>
      <c r="L132" s="153"/>
      <c r="M132" s="158"/>
      <c r="T132" s="159"/>
      <c r="AT132" s="154" t="s">
        <v>154</v>
      </c>
      <c r="AU132" s="154" t="s">
        <v>85</v>
      </c>
      <c r="AV132" s="13" t="s">
        <v>85</v>
      </c>
      <c r="AW132" s="13" t="s">
        <v>31</v>
      </c>
      <c r="AX132" s="13" t="s">
        <v>83</v>
      </c>
      <c r="AY132" s="154" t="s">
        <v>117</v>
      </c>
    </row>
    <row r="133" spans="2:65" s="1" customFormat="1" ht="16.5" customHeight="1">
      <c r="B133" s="132"/>
      <c r="C133" s="133" t="s">
        <v>157</v>
      </c>
      <c r="D133" s="133" t="s">
        <v>120</v>
      </c>
      <c r="E133" s="134" t="s">
        <v>158</v>
      </c>
      <c r="F133" s="135" t="s">
        <v>159</v>
      </c>
      <c r="G133" s="136" t="s">
        <v>137</v>
      </c>
      <c r="H133" s="137">
        <v>1</v>
      </c>
      <c r="I133" s="138"/>
      <c r="J133" s="139">
        <f>ROUND(I133*H133,2)</f>
        <v>0</v>
      </c>
      <c r="K133" s="135" t="s">
        <v>138</v>
      </c>
      <c r="L133" s="32"/>
      <c r="M133" s="140" t="s">
        <v>1</v>
      </c>
      <c r="N133" s="141" t="s">
        <v>40</v>
      </c>
      <c r="P133" s="142">
        <f>O133*H133</f>
        <v>0</v>
      </c>
      <c r="Q133" s="142">
        <v>0</v>
      </c>
      <c r="R133" s="142">
        <f>Q133*H133</f>
        <v>0</v>
      </c>
      <c r="S133" s="142">
        <v>0</v>
      </c>
      <c r="T133" s="143">
        <f>S133*H133</f>
        <v>0</v>
      </c>
      <c r="AR133" s="144" t="s">
        <v>125</v>
      </c>
      <c r="AT133" s="144" t="s">
        <v>120</v>
      </c>
      <c r="AU133" s="144" t="s">
        <v>85</v>
      </c>
      <c r="AY133" s="17" t="s">
        <v>117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7" t="s">
        <v>83</v>
      </c>
      <c r="BK133" s="145">
        <f>ROUND(I133*H133,2)</f>
        <v>0</v>
      </c>
      <c r="BL133" s="17" t="s">
        <v>125</v>
      </c>
      <c r="BM133" s="144" t="s">
        <v>160</v>
      </c>
    </row>
    <row r="134" spans="2:65" s="11" customFormat="1" ht="22.8" customHeight="1">
      <c r="B134" s="120"/>
      <c r="D134" s="121" t="s">
        <v>74</v>
      </c>
      <c r="E134" s="130" t="s">
        <v>161</v>
      </c>
      <c r="F134" s="130" t="s">
        <v>162</v>
      </c>
      <c r="I134" s="123"/>
      <c r="J134" s="131">
        <f>BK134</f>
        <v>0</v>
      </c>
      <c r="L134" s="120"/>
      <c r="M134" s="125"/>
      <c r="P134" s="126">
        <f>P135</f>
        <v>0</v>
      </c>
      <c r="R134" s="126">
        <f>R135</f>
        <v>0</v>
      </c>
      <c r="T134" s="127">
        <f>T135</f>
        <v>0</v>
      </c>
      <c r="AR134" s="121" t="s">
        <v>116</v>
      </c>
      <c r="AT134" s="128" t="s">
        <v>74</v>
      </c>
      <c r="AU134" s="128" t="s">
        <v>83</v>
      </c>
      <c r="AY134" s="121" t="s">
        <v>117</v>
      </c>
      <c r="BK134" s="129">
        <f>BK135</f>
        <v>0</v>
      </c>
    </row>
    <row r="135" spans="2:65" s="1" customFormat="1" ht="37.799999999999997" customHeight="1">
      <c r="B135" s="132"/>
      <c r="C135" s="133" t="s">
        <v>163</v>
      </c>
      <c r="D135" s="133" t="s">
        <v>120</v>
      </c>
      <c r="E135" s="134" t="s">
        <v>164</v>
      </c>
      <c r="F135" s="135" t="s">
        <v>165</v>
      </c>
      <c r="G135" s="136" t="s">
        <v>137</v>
      </c>
      <c r="H135" s="137">
        <v>10</v>
      </c>
      <c r="I135" s="138"/>
      <c r="J135" s="139">
        <f>ROUND(I135*H135,2)</f>
        <v>0</v>
      </c>
      <c r="K135" s="135" t="s">
        <v>138</v>
      </c>
      <c r="L135" s="32"/>
      <c r="M135" s="160" t="s">
        <v>1</v>
      </c>
      <c r="N135" s="161" t="s">
        <v>40</v>
      </c>
      <c r="O135" s="162"/>
      <c r="P135" s="163">
        <f>O135*H135</f>
        <v>0</v>
      </c>
      <c r="Q135" s="163">
        <v>0</v>
      </c>
      <c r="R135" s="163">
        <f>Q135*H135</f>
        <v>0</v>
      </c>
      <c r="S135" s="163">
        <v>0</v>
      </c>
      <c r="T135" s="164">
        <f>S135*H135</f>
        <v>0</v>
      </c>
      <c r="AR135" s="144" t="s">
        <v>125</v>
      </c>
      <c r="AT135" s="144" t="s">
        <v>120</v>
      </c>
      <c r="AU135" s="144" t="s">
        <v>85</v>
      </c>
      <c r="AY135" s="17" t="s">
        <v>117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7" t="s">
        <v>83</v>
      </c>
      <c r="BK135" s="145">
        <f>ROUND(I135*H135,2)</f>
        <v>0</v>
      </c>
      <c r="BL135" s="17" t="s">
        <v>125</v>
      </c>
      <c r="BM135" s="144" t="s">
        <v>166</v>
      </c>
    </row>
    <row r="136" spans="2:65" s="1" customFormat="1" ht="6.9" customHeight="1">
      <c r="B136" s="44"/>
      <c r="C136" s="45"/>
      <c r="D136" s="45"/>
      <c r="E136" s="45"/>
      <c r="F136" s="45"/>
      <c r="G136" s="45"/>
      <c r="H136" s="45"/>
      <c r="I136" s="45"/>
      <c r="J136" s="45"/>
      <c r="K136" s="45"/>
      <c r="L136" s="32"/>
    </row>
  </sheetData>
  <autoFilter ref="C119:K135" xr:uid="{00000000-0009-0000-0000-000001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397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27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7" t="s">
        <v>88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" customHeight="1">
      <c r="B4" s="20"/>
      <c r="D4" s="21" t="s">
        <v>89</v>
      </c>
      <c r="L4" s="20"/>
      <c r="M4" s="88" t="s">
        <v>10</v>
      </c>
      <c r="AT4" s="17" t="s">
        <v>3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28" t="str">
        <f>'Rekapitulace stavby'!K6</f>
        <v>REKONSTRUKCE CHODNÍKU V OBCI KLENOVKA</v>
      </c>
      <c r="F7" s="229"/>
      <c r="G7" s="229"/>
      <c r="H7" s="229"/>
      <c r="L7" s="20"/>
    </row>
    <row r="8" spans="2:46" s="1" customFormat="1" ht="12" customHeight="1">
      <c r="B8" s="32"/>
      <c r="D8" s="27" t="s">
        <v>90</v>
      </c>
      <c r="L8" s="32"/>
    </row>
    <row r="9" spans="2:46" s="1" customFormat="1" ht="16.5" customHeight="1">
      <c r="B9" s="32"/>
      <c r="E9" s="208" t="s">
        <v>167</v>
      </c>
      <c r="F9" s="230"/>
      <c r="G9" s="230"/>
      <c r="H9" s="230"/>
      <c r="L9" s="32"/>
    </row>
    <row r="10" spans="2:46" s="1" customFormat="1" ht="10.199999999999999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2. 4. 2025</v>
      </c>
      <c r="L12" s="32"/>
    </row>
    <row r="13" spans="2:46" s="1" customFormat="1" ht="10.8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 xml:space="preserve"> </v>
      </c>
      <c r="I15" s="27" t="s">
        <v>27</v>
      </c>
      <c r="J15" s="25" t="str">
        <f>IF('Rekapitulace stavby'!AN11="","",'Rekapitulace stavby'!AN11)</f>
        <v/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1" t="str">
        <f>'Rekapitulace stavby'!E14</f>
        <v>Vyplň údaj</v>
      </c>
      <c r="F18" s="192"/>
      <c r="G18" s="192"/>
      <c r="H18" s="192"/>
      <c r="I18" s="27" t="s">
        <v>27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27</v>
      </c>
      <c r="J21" s="25" t="str">
        <f>IF('Rekapitulace stavby'!AN17="","",'Rekapitulace stavby'!AN17)</f>
        <v/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32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33</v>
      </c>
      <c r="I24" s="27" t="s">
        <v>27</v>
      </c>
      <c r="J24" s="25" t="s">
        <v>1</v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34</v>
      </c>
      <c r="L26" s="32"/>
    </row>
    <row r="27" spans="2:12" s="7" customFormat="1" ht="16.5" customHeight="1">
      <c r="B27" s="89"/>
      <c r="E27" s="197" t="s">
        <v>1</v>
      </c>
      <c r="F27" s="197"/>
      <c r="G27" s="197"/>
      <c r="H27" s="197"/>
      <c r="L27" s="89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35</v>
      </c>
      <c r="J30" s="66">
        <f>ROUND(J124, 2)</f>
        <v>0</v>
      </c>
      <c r="L30" s="32"/>
    </row>
    <row r="31" spans="2:12" s="1" customFormat="1" ht="6.9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" customHeight="1">
      <c r="B32" s="32"/>
      <c r="F32" s="35" t="s">
        <v>37</v>
      </c>
      <c r="I32" s="35" t="s">
        <v>36</v>
      </c>
      <c r="J32" s="35" t="s">
        <v>38</v>
      </c>
      <c r="L32" s="32"/>
    </row>
    <row r="33" spans="2:12" s="1" customFormat="1" ht="14.4" customHeight="1">
      <c r="B33" s="32"/>
      <c r="D33" s="55" t="s">
        <v>39</v>
      </c>
      <c r="E33" s="27" t="s">
        <v>40</v>
      </c>
      <c r="F33" s="91">
        <f>ROUND((SUM(BE124:BE396)),  2)</f>
        <v>0</v>
      </c>
      <c r="I33" s="92">
        <v>0.21</v>
      </c>
      <c r="J33" s="91">
        <f>ROUND(((SUM(BE124:BE396))*I33),  2)</f>
        <v>0</v>
      </c>
      <c r="L33" s="32"/>
    </row>
    <row r="34" spans="2:12" s="1" customFormat="1" ht="14.4" customHeight="1">
      <c r="B34" s="32"/>
      <c r="E34" s="27" t="s">
        <v>41</v>
      </c>
      <c r="F34" s="91">
        <f>ROUND((SUM(BF124:BF396)),  2)</f>
        <v>0</v>
      </c>
      <c r="I34" s="92">
        <v>0.12</v>
      </c>
      <c r="J34" s="91">
        <f>ROUND(((SUM(BF124:BF396))*I34),  2)</f>
        <v>0</v>
      </c>
      <c r="L34" s="32"/>
    </row>
    <row r="35" spans="2:12" s="1" customFormat="1" ht="14.4" hidden="1" customHeight="1">
      <c r="B35" s="32"/>
      <c r="E35" s="27" t="s">
        <v>42</v>
      </c>
      <c r="F35" s="91">
        <f>ROUND((SUM(BG124:BG396)),  2)</f>
        <v>0</v>
      </c>
      <c r="I35" s="92">
        <v>0.21</v>
      </c>
      <c r="J35" s="91">
        <f>0</f>
        <v>0</v>
      </c>
      <c r="L35" s="32"/>
    </row>
    <row r="36" spans="2:12" s="1" customFormat="1" ht="14.4" hidden="1" customHeight="1">
      <c r="B36" s="32"/>
      <c r="E36" s="27" t="s">
        <v>43</v>
      </c>
      <c r="F36" s="91">
        <f>ROUND((SUM(BH124:BH396)),  2)</f>
        <v>0</v>
      </c>
      <c r="I36" s="92">
        <v>0.12</v>
      </c>
      <c r="J36" s="91">
        <f>0</f>
        <v>0</v>
      </c>
      <c r="L36" s="32"/>
    </row>
    <row r="37" spans="2:12" s="1" customFormat="1" ht="14.4" hidden="1" customHeight="1">
      <c r="B37" s="32"/>
      <c r="E37" s="27" t="s">
        <v>44</v>
      </c>
      <c r="F37" s="91">
        <f>ROUND((SUM(BI124:BI396)),  2)</f>
        <v>0</v>
      </c>
      <c r="I37" s="92">
        <v>0</v>
      </c>
      <c r="J37" s="91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3"/>
      <c r="D39" s="94" t="s">
        <v>45</v>
      </c>
      <c r="E39" s="57"/>
      <c r="F39" s="57"/>
      <c r="G39" s="95" t="s">
        <v>46</v>
      </c>
      <c r="H39" s="96" t="s">
        <v>47</v>
      </c>
      <c r="I39" s="57"/>
      <c r="J39" s="97">
        <f>SUM(J30:J37)</f>
        <v>0</v>
      </c>
      <c r="K39" s="98"/>
      <c r="L39" s="32"/>
    </row>
    <row r="40" spans="2:12" s="1" customFormat="1" ht="14.4" customHeight="1">
      <c r="B40" s="32"/>
      <c r="L40" s="32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32"/>
      <c r="D50" s="41" t="s">
        <v>48</v>
      </c>
      <c r="E50" s="42"/>
      <c r="F50" s="42"/>
      <c r="G50" s="41" t="s">
        <v>49</v>
      </c>
      <c r="H50" s="42"/>
      <c r="I50" s="42"/>
      <c r="J50" s="42"/>
      <c r="K50" s="42"/>
      <c r="L50" s="32"/>
    </row>
    <row r="51" spans="2:12" ht="10.199999999999999">
      <c r="B51" s="20"/>
      <c r="L51" s="20"/>
    </row>
    <row r="52" spans="2:12" ht="10.199999999999999">
      <c r="B52" s="20"/>
      <c r="L52" s="20"/>
    </row>
    <row r="53" spans="2:12" ht="10.199999999999999">
      <c r="B53" s="20"/>
      <c r="L53" s="20"/>
    </row>
    <row r="54" spans="2:12" ht="10.199999999999999">
      <c r="B54" s="20"/>
      <c r="L54" s="20"/>
    </row>
    <row r="55" spans="2:12" ht="10.199999999999999">
      <c r="B55" s="20"/>
      <c r="L55" s="20"/>
    </row>
    <row r="56" spans="2:12" ht="10.199999999999999">
      <c r="B56" s="20"/>
      <c r="L56" s="20"/>
    </row>
    <row r="57" spans="2:12" ht="10.199999999999999">
      <c r="B57" s="20"/>
      <c r="L57" s="20"/>
    </row>
    <row r="58" spans="2:12" ht="10.199999999999999">
      <c r="B58" s="20"/>
      <c r="L58" s="20"/>
    </row>
    <row r="59" spans="2:12" ht="10.199999999999999">
      <c r="B59" s="20"/>
      <c r="L59" s="20"/>
    </row>
    <row r="60" spans="2:12" ht="10.199999999999999">
      <c r="B60" s="20"/>
      <c r="L60" s="20"/>
    </row>
    <row r="61" spans="2:12" s="1" customFormat="1" ht="13.2">
      <c r="B61" s="32"/>
      <c r="D61" s="43" t="s">
        <v>50</v>
      </c>
      <c r="E61" s="34"/>
      <c r="F61" s="99" t="s">
        <v>51</v>
      </c>
      <c r="G61" s="43" t="s">
        <v>50</v>
      </c>
      <c r="H61" s="34"/>
      <c r="I61" s="34"/>
      <c r="J61" s="100" t="s">
        <v>51</v>
      </c>
      <c r="K61" s="34"/>
      <c r="L61" s="32"/>
    </row>
    <row r="62" spans="2:12" ht="10.199999999999999">
      <c r="B62" s="20"/>
      <c r="L62" s="20"/>
    </row>
    <row r="63" spans="2:12" ht="10.199999999999999">
      <c r="B63" s="20"/>
      <c r="L63" s="20"/>
    </row>
    <row r="64" spans="2:12" ht="10.199999999999999">
      <c r="B64" s="20"/>
      <c r="L64" s="20"/>
    </row>
    <row r="65" spans="2:12" s="1" customFormat="1" ht="13.2">
      <c r="B65" s="32"/>
      <c r="D65" s="41" t="s">
        <v>52</v>
      </c>
      <c r="E65" s="42"/>
      <c r="F65" s="42"/>
      <c r="G65" s="41" t="s">
        <v>53</v>
      </c>
      <c r="H65" s="42"/>
      <c r="I65" s="42"/>
      <c r="J65" s="42"/>
      <c r="K65" s="42"/>
      <c r="L65" s="32"/>
    </row>
    <row r="66" spans="2:12" ht="10.199999999999999">
      <c r="B66" s="20"/>
      <c r="L66" s="20"/>
    </row>
    <row r="67" spans="2:12" ht="10.199999999999999">
      <c r="B67" s="20"/>
      <c r="L67" s="20"/>
    </row>
    <row r="68" spans="2:12" ht="10.199999999999999">
      <c r="B68" s="20"/>
      <c r="L68" s="20"/>
    </row>
    <row r="69" spans="2:12" ht="10.199999999999999">
      <c r="B69" s="20"/>
      <c r="L69" s="20"/>
    </row>
    <row r="70" spans="2:12" ht="10.199999999999999">
      <c r="B70" s="20"/>
      <c r="L70" s="20"/>
    </row>
    <row r="71" spans="2:12" ht="10.199999999999999">
      <c r="B71" s="20"/>
      <c r="L71" s="20"/>
    </row>
    <row r="72" spans="2:12" ht="10.199999999999999">
      <c r="B72" s="20"/>
      <c r="L72" s="20"/>
    </row>
    <row r="73" spans="2:12" ht="10.199999999999999">
      <c r="B73" s="20"/>
      <c r="L73" s="20"/>
    </row>
    <row r="74" spans="2:12" ht="10.199999999999999">
      <c r="B74" s="20"/>
      <c r="L74" s="20"/>
    </row>
    <row r="75" spans="2:12" ht="10.199999999999999">
      <c r="B75" s="20"/>
      <c r="L75" s="20"/>
    </row>
    <row r="76" spans="2:12" s="1" customFormat="1" ht="13.2">
      <c r="B76" s="32"/>
      <c r="D76" s="43" t="s">
        <v>50</v>
      </c>
      <c r="E76" s="34"/>
      <c r="F76" s="99" t="s">
        <v>51</v>
      </c>
      <c r="G76" s="43" t="s">
        <v>50</v>
      </c>
      <c r="H76" s="34"/>
      <c r="I76" s="34"/>
      <c r="J76" s="100" t="s">
        <v>51</v>
      </c>
      <c r="K76" s="34"/>
      <c r="L76" s="32"/>
    </row>
    <row r="77" spans="2:12" s="1" customFormat="1" ht="14.4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" customHeight="1">
      <c r="B82" s="32"/>
      <c r="C82" s="21" t="s">
        <v>92</v>
      </c>
      <c r="L82" s="32"/>
    </row>
    <row r="83" spans="2:47" s="1" customFormat="1" ht="6.9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28" t="str">
        <f>E7</f>
        <v>REKONSTRUKCE CHODNÍKU V OBCI KLENOVKA</v>
      </c>
      <c r="F85" s="229"/>
      <c r="G85" s="229"/>
      <c r="H85" s="229"/>
      <c r="L85" s="32"/>
    </row>
    <row r="86" spans="2:47" s="1" customFormat="1" ht="12" customHeight="1">
      <c r="B86" s="32"/>
      <c r="C86" s="27" t="s">
        <v>90</v>
      </c>
      <c r="L86" s="32"/>
    </row>
    <row r="87" spans="2:47" s="1" customFormat="1" ht="16.5" customHeight="1">
      <c r="B87" s="32"/>
      <c r="E87" s="208" t="str">
        <f>E9</f>
        <v>SO 102 - PŘELOŽKA SILNICE</v>
      </c>
      <c r="F87" s="230"/>
      <c r="G87" s="230"/>
      <c r="H87" s="230"/>
      <c r="L87" s="32"/>
    </row>
    <row r="88" spans="2:47" s="1" customFormat="1" ht="6.9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Klenovka</v>
      </c>
      <c r="I89" s="27" t="s">
        <v>22</v>
      </c>
      <c r="J89" s="52" t="str">
        <f>IF(J12="","",J12)</f>
        <v>2. 4. 2025</v>
      </c>
      <c r="L89" s="32"/>
    </row>
    <row r="90" spans="2:47" s="1" customFormat="1" ht="6.9" customHeight="1">
      <c r="B90" s="32"/>
      <c r="L90" s="32"/>
    </row>
    <row r="91" spans="2:47" s="1" customFormat="1" ht="15.15" customHeight="1">
      <c r="B91" s="32"/>
      <c r="C91" s="27" t="s">
        <v>24</v>
      </c>
      <c r="F91" s="25" t="str">
        <f>E15</f>
        <v xml:space="preserve"> </v>
      </c>
      <c r="I91" s="27" t="s">
        <v>30</v>
      </c>
      <c r="J91" s="30" t="str">
        <f>E21</f>
        <v xml:space="preserve"> </v>
      </c>
      <c r="L91" s="32"/>
    </row>
    <row r="92" spans="2:47" s="1" customFormat="1" ht="15.15" customHeight="1">
      <c r="B92" s="32"/>
      <c r="C92" s="27" t="s">
        <v>28</v>
      </c>
      <c r="F92" s="25" t="str">
        <f>IF(E18="","",E18)</f>
        <v>Vyplň údaj</v>
      </c>
      <c r="I92" s="27" t="s">
        <v>32</v>
      </c>
      <c r="J92" s="30" t="str">
        <f>E24</f>
        <v>Sýkorová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93</v>
      </c>
      <c r="D94" s="93"/>
      <c r="E94" s="93"/>
      <c r="F94" s="93"/>
      <c r="G94" s="93"/>
      <c r="H94" s="93"/>
      <c r="I94" s="93"/>
      <c r="J94" s="102" t="s">
        <v>94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8" customHeight="1">
      <c r="B96" s="32"/>
      <c r="C96" s="103" t="s">
        <v>95</v>
      </c>
      <c r="J96" s="66">
        <f>J124</f>
        <v>0</v>
      </c>
      <c r="L96" s="32"/>
      <c r="AU96" s="17" t="s">
        <v>96</v>
      </c>
    </row>
    <row r="97" spans="2:12" s="8" customFormat="1" ht="24.9" customHeight="1">
      <c r="B97" s="104"/>
      <c r="D97" s="105" t="s">
        <v>168</v>
      </c>
      <c r="E97" s="106"/>
      <c r="F97" s="106"/>
      <c r="G97" s="106"/>
      <c r="H97" s="106"/>
      <c r="I97" s="106"/>
      <c r="J97" s="107">
        <f>J125</f>
        <v>0</v>
      </c>
      <c r="L97" s="104"/>
    </row>
    <row r="98" spans="2:12" s="9" customFormat="1" ht="19.95" customHeight="1">
      <c r="B98" s="108"/>
      <c r="D98" s="109" t="s">
        <v>169</v>
      </c>
      <c r="E98" s="110"/>
      <c r="F98" s="110"/>
      <c r="G98" s="110"/>
      <c r="H98" s="110"/>
      <c r="I98" s="110"/>
      <c r="J98" s="111">
        <f>J126</f>
        <v>0</v>
      </c>
      <c r="L98" s="108"/>
    </row>
    <row r="99" spans="2:12" s="9" customFormat="1" ht="19.95" customHeight="1">
      <c r="B99" s="108"/>
      <c r="D99" s="109" t="s">
        <v>170</v>
      </c>
      <c r="E99" s="110"/>
      <c r="F99" s="110"/>
      <c r="G99" s="110"/>
      <c r="H99" s="110"/>
      <c r="I99" s="110"/>
      <c r="J99" s="111">
        <f>J231</f>
        <v>0</v>
      </c>
      <c r="L99" s="108"/>
    </row>
    <row r="100" spans="2:12" s="9" customFormat="1" ht="19.95" customHeight="1">
      <c r="B100" s="108"/>
      <c r="D100" s="109" t="s">
        <v>171</v>
      </c>
      <c r="E100" s="110"/>
      <c r="F100" s="110"/>
      <c r="G100" s="110"/>
      <c r="H100" s="110"/>
      <c r="I100" s="110"/>
      <c r="J100" s="111">
        <f>J246</f>
        <v>0</v>
      </c>
      <c r="L100" s="108"/>
    </row>
    <row r="101" spans="2:12" s="9" customFormat="1" ht="19.95" customHeight="1">
      <c r="B101" s="108"/>
      <c r="D101" s="109" t="s">
        <v>172</v>
      </c>
      <c r="E101" s="110"/>
      <c r="F101" s="110"/>
      <c r="G101" s="110"/>
      <c r="H101" s="110"/>
      <c r="I101" s="110"/>
      <c r="J101" s="111">
        <f>J287</f>
        <v>0</v>
      </c>
      <c r="L101" s="108"/>
    </row>
    <row r="102" spans="2:12" s="9" customFormat="1" ht="19.95" customHeight="1">
      <c r="B102" s="108"/>
      <c r="D102" s="109" t="s">
        <v>173</v>
      </c>
      <c r="E102" s="110"/>
      <c r="F102" s="110"/>
      <c r="G102" s="110"/>
      <c r="H102" s="110"/>
      <c r="I102" s="110"/>
      <c r="J102" s="111">
        <f>J312</f>
        <v>0</v>
      </c>
      <c r="L102" s="108"/>
    </row>
    <row r="103" spans="2:12" s="9" customFormat="1" ht="19.95" customHeight="1">
      <c r="B103" s="108"/>
      <c r="D103" s="109" t="s">
        <v>174</v>
      </c>
      <c r="E103" s="110"/>
      <c r="F103" s="110"/>
      <c r="G103" s="110"/>
      <c r="H103" s="110"/>
      <c r="I103" s="110"/>
      <c r="J103" s="111">
        <f>J366</f>
        <v>0</v>
      </c>
      <c r="L103" s="108"/>
    </row>
    <row r="104" spans="2:12" s="9" customFormat="1" ht="19.95" customHeight="1">
      <c r="B104" s="108"/>
      <c r="D104" s="109" t="s">
        <v>175</v>
      </c>
      <c r="E104" s="110"/>
      <c r="F104" s="110"/>
      <c r="G104" s="110"/>
      <c r="H104" s="110"/>
      <c r="I104" s="110"/>
      <c r="J104" s="111">
        <f>J395</f>
        <v>0</v>
      </c>
      <c r="L104" s="108"/>
    </row>
    <row r="105" spans="2:12" s="1" customFormat="1" ht="21.75" customHeight="1">
      <c r="B105" s="32"/>
      <c r="L105" s="32"/>
    </row>
    <row r="106" spans="2:12" s="1" customFormat="1" ht="6.9" customHeight="1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2"/>
    </row>
    <row r="110" spans="2:12" s="1" customFormat="1" ht="6.9" customHeight="1"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2"/>
    </row>
    <row r="111" spans="2:12" s="1" customFormat="1" ht="24.9" customHeight="1">
      <c r="B111" s="32"/>
      <c r="C111" s="21" t="s">
        <v>101</v>
      </c>
      <c r="L111" s="32"/>
    </row>
    <row r="112" spans="2:12" s="1" customFormat="1" ht="6.9" customHeight="1">
      <c r="B112" s="32"/>
      <c r="L112" s="32"/>
    </row>
    <row r="113" spans="2:65" s="1" customFormat="1" ht="12" customHeight="1">
      <c r="B113" s="32"/>
      <c r="C113" s="27" t="s">
        <v>16</v>
      </c>
      <c r="L113" s="32"/>
    </row>
    <row r="114" spans="2:65" s="1" customFormat="1" ht="16.5" customHeight="1">
      <c r="B114" s="32"/>
      <c r="E114" s="228" t="str">
        <f>E7</f>
        <v>REKONSTRUKCE CHODNÍKU V OBCI KLENOVKA</v>
      </c>
      <c r="F114" s="229"/>
      <c r="G114" s="229"/>
      <c r="H114" s="229"/>
      <c r="L114" s="32"/>
    </row>
    <row r="115" spans="2:65" s="1" customFormat="1" ht="12" customHeight="1">
      <c r="B115" s="32"/>
      <c r="C115" s="27" t="s">
        <v>90</v>
      </c>
      <c r="L115" s="32"/>
    </row>
    <row r="116" spans="2:65" s="1" customFormat="1" ht="16.5" customHeight="1">
      <c r="B116" s="32"/>
      <c r="E116" s="208" t="str">
        <f>E9</f>
        <v>SO 102 - PŘELOŽKA SILNICE</v>
      </c>
      <c r="F116" s="230"/>
      <c r="G116" s="230"/>
      <c r="H116" s="230"/>
      <c r="L116" s="32"/>
    </row>
    <row r="117" spans="2:65" s="1" customFormat="1" ht="6.9" customHeight="1">
      <c r="B117" s="32"/>
      <c r="L117" s="32"/>
    </row>
    <row r="118" spans="2:65" s="1" customFormat="1" ht="12" customHeight="1">
      <c r="B118" s="32"/>
      <c r="C118" s="27" t="s">
        <v>20</v>
      </c>
      <c r="F118" s="25" t="str">
        <f>F12</f>
        <v>Klenovka</v>
      </c>
      <c r="I118" s="27" t="s">
        <v>22</v>
      </c>
      <c r="J118" s="52" t="str">
        <f>IF(J12="","",J12)</f>
        <v>2. 4. 2025</v>
      </c>
      <c r="L118" s="32"/>
    </row>
    <row r="119" spans="2:65" s="1" customFormat="1" ht="6.9" customHeight="1">
      <c r="B119" s="32"/>
      <c r="L119" s="32"/>
    </row>
    <row r="120" spans="2:65" s="1" customFormat="1" ht="15.15" customHeight="1">
      <c r="B120" s="32"/>
      <c r="C120" s="27" t="s">
        <v>24</v>
      </c>
      <c r="F120" s="25" t="str">
        <f>E15</f>
        <v xml:space="preserve"> </v>
      </c>
      <c r="I120" s="27" t="s">
        <v>30</v>
      </c>
      <c r="J120" s="30" t="str">
        <f>E21</f>
        <v xml:space="preserve"> </v>
      </c>
      <c r="L120" s="32"/>
    </row>
    <row r="121" spans="2:65" s="1" customFormat="1" ht="15.15" customHeight="1">
      <c r="B121" s="32"/>
      <c r="C121" s="27" t="s">
        <v>28</v>
      </c>
      <c r="F121" s="25" t="str">
        <f>IF(E18="","",E18)</f>
        <v>Vyplň údaj</v>
      </c>
      <c r="I121" s="27" t="s">
        <v>32</v>
      </c>
      <c r="J121" s="30" t="str">
        <f>E24</f>
        <v>Sýkorová</v>
      </c>
      <c r="L121" s="32"/>
    </row>
    <row r="122" spans="2:65" s="1" customFormat="1" ht="10.35" customHeight="1">
      <c r="B122" s="32"/>
      <c r="L122" s="32"/>
    </row>
    <row r="123" spans="2:65" s="10" customFormat="1" ht="29.25" customHeight="1">
      <c r="B123" s="112"/>
      <c r="C123" s="113" t="s">
        <v>102</v>
      </c>
      <c r="D123" s="114" t="s">
        <v>60</v>
      </c>
      <c r="E123" s="114" t="s">
        <v>56</v>
      </c>
      <c r="F123" s="114" t="s">
        <v>57</v>
      </c>
      <c r="G123" s="114" t="s">
        <v>103</v>
      </c>
      <c r="H123" s="114" t="s">
        <v>104</v>
      </c>
      <c r="I123" s="114" t="s">
        <v>105</v>
      </c>
      <c r="J123" s="114" t="s">
        <v>94</v>
      </c>
      <c r="K123" s="115" t="s">
        <v>106</v>
      </c>
      <c r="L123" s="112"/>
      <c r="M123" s="59" t="s">
        <v>1</v>
      </c>
      <c r="N123" s="60" t="s">
        <v>39</v>
      </c>
      <c r="O123" s="60" t="s">
        <v>107</v>
      </c>
      <c r="P123" s="60" t="s">
        <v>108</v>
      </c>
      <c r="Q123" s="60" t="s">
        <v>109</v>
      </c>
      <c r="R123" s="60" t="s">
        <v>110</v>
      </c>
      <c r="S123" s="60" t="s">
        <v>111</v>
      </c>
      <c r="T123" s="61" t="s">
        <v>112</v>
      </c>
    </row>
    <row r="124" spans="2:65" s="1" customFormat="1" ht="22.8" customHeight="1">
      <c r="B124" s="32"/>
      <c r="C124" s="64" t="s">
        <v>113</v>
      </c>
      <c r="J124" s="116">
        <f>BK124</f>
        <v>0</v>
      </c>
      <c r="L124" s="32"/>
      <c r="M124" s="62"/>
      <c r="N124" s="53"/>
      <c r="O124" s="53"/>
      <c r="P124" s="117">
        <f>P125</f>
        <v>0</v>
      </c>
      <c r="Q124" s="53"/>
      <c r="R124" s="117">
        <f>R125</f>
        <v>329.93005732000006</v>
      </c>
      <c r="S124" s="53"/>
      <c r="T124" s="118">
        <f>T125</f>
        <v>150.15875</v>
      </c>
      <c r="AT124" s="17" t="s">
        <v>74</v>
      </c>
      <c r="AU124" s="17" t="s">
        <v>96</v>
      </c>
      <c r="BK124" s="119">
        <f>BK125</f>
        <v>0</v>
      </c>
    </row>
    <row r="125" spans="2:65" s="11" customFormat="1" ht="25.95" customHeight="1">
      <c r="B125" s="120"/>
      <c r="D125" s="121" t="s">
        <v>74</v>
      </c>
      <c r="E125" s="122" t="s">
        <v>176</v>
      </c>
      <c r="F125" s="122" t="s">
        <v>177</v>
      </c>
      <c r="I125" s="123"/>
      <c r="J125" s="124">
        <f>BK125</f>
        <v>0</v>
      </c>
      <c r="L125" s="120"/>
      <c r="M125" s="125"/>
      <c r="P125" s="126">
        <f>P126+P231+P246+P287+P312+P366+P395</f>
        <v>0</v>
      </c>
      <c r="R125" s="126">
        <f>R126+R231+R246+R287+R312+R366+R395</f>
        <v>329.93005732000006</v>
      </c>
      <c r="T125" s="127">
        <f>T126+T231+T246+T287+T312+T366+T395</f>
        <v>150.15875</v>
      </c>
      <c r="AR125" s="121" t="s">
        <v>83</v>
      </c>
      <c r="AT125" s="128" t="s">
        <v>74</v>
      </c>
      <c r="AU125" s="128" t="s">
        <v>75</v>
      </c>
      <c r="AY125" s="121" t="s">
        <v>117</v>
      </c>
      <c r="BK125" s="129">
        <f>BK126+BK231+BK246+BK287+BK312+BK366+BK395</f>
        <v>0</v>
      </c>
    </row>
    <row r="126" spans="2:65" s="11" customFormat="1" ht="22.8" customHeight="1">
      <c r="B126" s="120"/>
      <c r="D126" s="121" t="s">
        <v>74</v>
      </c>
      <c r="E126" s="130" t="s">
        <v>83</v>
      </c>
      <c r="F126" s="130" t="s">
        <v>178</v>
      </c>
      <c r="I126" s="123"/>
      <c r="J126" s="131">
        <f>BK126</f>
        <v>0</v>
      </c>
      <c r="L126" s="120"/>
      <c r="M126" s="125"/>
      <c r="P126" s="126">
        <f>SUM(P127:P230)</f>
        <v>0</v>
      </c>
      <c r="R126" s="126">
        <f>SUM(R127:R230)</f>
        <v>144.25876100000002</v>
      </c>
      <c r="T126" s="127">
        <f>SUM(T127:T230)</f>
        <v>147.02875</v>
      </c>
      <c r="AR126" s="121" t="s">
        <v>83</v>
      </c>
      <c r="AT126" s="128" t="s">
        <v>74</v>
      </c>
      <c r="AU126" s="128" t="s">
        <v>83</v>
      </c>
      <c r="AY126" s="121" t="s">
        <v>117</v>
      </c>
      <c r="BK126" s="129">
        <f>SUM(BK127:BK230)</f>
        <v>0</v>
      </c>
    </row>
    <row r="127" spans="2:65" s="1" customFormat="1" ht="37.799999999999997" customHeight="1">
      <c r="B127" s="132"/>
      <c r="C127" s="133" t="s">
        <v>83</v>
      </c>
      <c r="D127" s="133" t="s">
        <v>120</v>
      </c>
      <c r="E127" s="134" t="s">
        <v>179</v>
      </c>
      <c r="F127" s="135" t="s">
        <v>180</v>
      </c>
      <c r="G127" s="136" t="s">
        <v>181</v>
      </c>
      <c r="H127" s="137">
        <v>38.5</v>
      </c>
      <c r="I127" s="138"/>
      <c r="J127" s="139">
        <f>ROUND(I127*H127,2)</f>
        <v>0</v>
      </c>
      <c r="K127" s="135" t="s">
        <v>124</v>
      </c>
      <c r="L127" s="32"/>
      <c r="M127" s="140" t="s">
        <v>1</v>
      </c>
      <c r="N127" s="141" t="s">
        <v>40</v>
      </c>
      <c r="P127" s="142">
        <f>O127*H127</f>
        <v>0</v>
      </c>
      <c r="Q127" s="142">
        <v>0</v>
      </c>
      <c r="R127" s="142">
        <f>Q127*H127</f>
        <v>0</v>
      </c>
      <c r="S127" s="142">
        <v>0</v>
      </c>
      <c r="T127" s="143">
        <f>S127*H127</f>
        <v>0</v>
      </c>
      <c r="AR127" s="144" t="s">
        <v>134</v>
      </c>
      <c r="AT127" s="144" t="s">
        <v>120</v>
      </c>
      <c r="AU127" s="144" t="s">
        <v>85</v>
      </c>
      <c r="AY127" s="17" t="s">
        <v>117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7" t="s">
        <v>83</v>
      </c>
      <c r="BK127" s="145">
        <f>ROUND(I127*H127,2)</f>
        <v>0</v>
      </c>
      <c r="BL127" s="17" t="s">
        <v>134</v>
      </c>
      <c r="BM127" s="144" t="s">
        <v>182</v>
      </c>
    </row>
    <row r="128" spans="2:65" s="12" customFormat="1" ht="20.399999999999999">
      <c r="B128" s="146"/>
      <c r="D128" s="147" t="s">
        <v>154</v>
      </c>
      <c r="E128" s="148" t="s">
        <v>1</v>
      </c>
      <c r="F128" s="149" t="s">
        <v>183</v>
      </c>
      <c r="H128" s="148" t="s">
        <v>1</v>
      </c>
      <c r="I128" s="150"/>
      <c r="L128" s="146"/>
      <c r="M128" s="151"/>
      <c r="T128" s="152"/>
      <c r="AT128" s="148" t="s">
        <v>154</v>
      </c>
      <c r="AU128" s="148" t="s">
        <v>85</v>
      </c>
      <c r="AV128" s="12" t="s">
        <v>83</v>
      </c>
      <c r="AW128" s="12" t="s">
        <v>31</v>
      </c>
      <c r="AX128" s="12" t="s">
        <v>75</v>
      </c>
      <c r="AY128" s="148" t="s">
        <v>117</v>
      </c>
    </row>
    <row r="129" spans="2:65" s="13" customFormat="1" ht="10.199999999999999">
      <c r="B129" s="153"/>
      <c r="D129" s="147" t="s">
        <v>154</v>
      </c>
      <c r="E129" s="154" t="s">
        <v>1</v>
      </c>
      <c r="F129" s="155" t="s">
        <v>184</v>
      </c>
      <c r="H129" s="156">
        <v>38.5</v>
      </c>
      <c r="I129" s="157"/>
      <c r="L129" s="153"/>
      <c r="M129" s="158"/>
      <c r="T129" s="159"/>
      <c r="AT129" s="154" t="s">
        <v>154</v>
      </c>
      <c r="AU129" s="154" t="s">
        <v>85</v>
      </c>
      <c r="AV129" s="13" t="s">
        <v>85</v>
      </c>
      <c r="AW129" s="13" t="s">
        <v>31</v>
      </c>
      <c r="AX129" s="13" t="s">
        <v>83</v>
      </c>
      <c r="AY129" s="154" t="s">
        <v>117</v>
      </c>
    </row>
    <row r="130" spans="2:65" s="1" customFormat="1" ht="24.15" customHeight="1">
      <c r="B130" s="132"/>
      <c r="C130" s="133" t="s">
        <v>85</v>
      </c>
      <c r="D130" s="133" t="s">
        <v>120</v>
      </c>
      <c r="E130" s="134" t="s">
        <v>185</v>
      </c>
      <c r="F130" s="135" t="s">
        <v>186</v>
      </c>
      <c r="G130" s="136" t="s">
        <v>181</v>
      </c>
      <c r="H130" s="137">
        <v>225.1</v>
      </c>
      <c r="I130" s="138"/>
      <c r="J130" s="139">
        <f>ROUND(I130*H130,2)</f>
        <v>0</v>
      </c>
      <c r="K130" s="135" t="s">
        <v>124</v>
      </c>
      <c r="L130" s="32"/>
      <c r="M130" s="140" t="s">
        <v>1</v>
      </c>
      <c r="N130" s="141" t="s">
        <v>40</v>
      </c>
      <c r="P130" s="142">
        <f>O130*H130</f>
        <v>0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AR130" s="144" t="s">
        <v>134</v>
      </c>
      <c r="AT130" s="144" t="s">
        <v>120</v>
      </c>
      <c r="AU130" s="144" t="s">
        <v>85</v>
      </c>
      <c r="AY130" s="17" t="s">
        <v>117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7" t="s">
        <v>83</v>
      </c>
      <c r="BK130" s="145">
        <f>ROUND(I130*H130,2)</f>
        <v>0</v>
      </c>
      <c r="BL130" s="17" t="s">
        <v>134</v>
      </c>
      <c r="BM130" s="144" t="s">
        <v>187</v>
      </c>
    </row>
    <row r="131" spans="2:65" s="13" customFormat="1" ht="10.199999999999999">
      <c r="B131" s="153"/>
      <c r="D131" s="147" t="s">
        <v>154</v>
      </c>
      <c r="E131" s="154" t="s">
        <v>1</v>
      </c>
      <c r="F131" s="155" t="s">
        <v>188</v>
      </c>
      <c r="H131" s="156">
        <v>156</v>
      </c>
      <c r="I131" s="157"/>
      <c r="L131" s="153"/>
      <c r="M131" s="158"/>
      <c r="T131" s="159"/>
      <c r="AT131" s="154" t="s">
        <v>154</v>
      </c>
      <c r="AU131" s="154" t="s">
        <v>85</v>
      </c>
      <c r="AV131" s="13" t="s">
        <v>85</v>
      </c>
      <c r="AW131" s="13" t="s">
        <v>31</v>
      </c>
      <c r="AX131" s="13" t="s">
        <v>75</v>
      </c>
      <c r="AY131" s="154" t="s">
        <v>117</v>
      </c>
    </row>
    <row r="132" spans="2:65" s="13" customFormat="1" ht="10.199999999999999">
      <c r="B132" s="153"/>
      <c r="D132" s="147" t="s">
        <v>154</v>
      </c>
      <c r="E132" s="154" t="s">
        <v>1</v>
      </c>
      <c r="F132" s="155" t="s">
        <v>189</v>
      </c>
      <c r="H132" s="156">
        <v>69.099999999999994</v>
      </c>
      <c r="I132" s="157"/>
      <c r="L132" s="153"/>
      <c r="M132" s="158"/>
      <c r="T132" s="159"/>
      <c r="AT132" s="154" t="s">
        <v>154</v>
      </c>
      <c r="AU132" s="154" t="s">
        <v>85</v>
      </c>
      <c r="AV132" s="13" t="s">
        <v>85</v>
      </c>
      <c r="AW132" s="13" t="s">
        <v>31</v>
      </c>
      <c r="AX132" s="13" t="s">
        <v>75</v>
      </c>
      <c r="AY132" s="154" t="s">
        <v>117</v>
      </c>
    </row>
    <row r="133" spans="2:65" s="14" customFormat="1" ht="10.199999999999999">
      <c r="B133" s="165"/>
      <c r="D133" s="147" t="s">
        <v>154</v>
      </c>
      <c r="E133" s="166" t="s">
        <v>1</v>
      </c>
      <c r="F133" s="167" t="s">
        <v>190</v>
      </c>
      <c r="H133" s="168">
        <v>225.1</v>
      </c>
      <c r="I133" s="169"/>
      <c r="L133" s="165"/>
      <c r="M133" s="170"/>
      <c r="T133" s="171"/>
      <c r="AT133" s="166" t="s">
        <v>154</v>
      </c>
      <c r="AU133" s="166" t="s">
        <v>85</v>
      </c>
      <c r="AV133" s="14" t="s">
        <v>134</v>
      </c>
      <c r="AW133" s="14" t="s">
        <v>31</v>
      </c>
      <c r="AX133" s="14" t="s">
        <v>83</v>
      </c>
      <c r="AY133" s="166" t="s">
        <v>117</v>
      </c>
    </row>
    <row r="134" spans="2:65" s="1" customFormat="1" ht="24.15" customHeight="1">
      <c r="B134" s="132"/>
      <c r="C134" s="133" t="s">
        <v>130</v>
      </c>
      <c r="D134" s="133" t="s">
        <v>120</v>
      </c>
      <c r="E134" s="134" t="s">
        <v>191</v>
      </c>
      <c r="F134" s="135" t="s">
        <v>192</v>
      </c>
      <c r="G134" s="136" t="s">
        <v>193</v>
      </c>
      <c r="H134" s="137">
        <v>3</v>
      </c>
      <c r="I134" s="138"/>
      <c r="J134" s="139">
        <f>ROUND(I134*H134,2)</f>
        <v>0</v>
      </c>
      <c r="K134" s="135" t="s">
        <v>124</v>
      </c>
      <c r="L134" s="32"/>
      <c r="M134" s="140" t="s">
        <v>1</v>
      </c>
      <c r="N134" s="141" t="s">
        <v>40</v>
      </c>
      <c r="P134" s="142">
        <f>O134*H134</f>
        <v>0</v>
      </c>
      <c r="Q134" s="142">
        <v>0</v>
      </c>
      <c r="R134" s="142">
        <f>Q134*H134</f>
        <v>0</v>
      </c>
      <c r="S134" s="142">
        <v>0</v>
      </c>
      <c r="T134" s="143">
        <f>S134*H134</f>
        <v>0</v>
      </c>
      <c r="AR134" s="144" t="s">
        <v>134</v>
      </c>
      <c r="AT134" s="144" t="s">
        <v>120</v>
      </c>
      <c r="AU134" s="144" t="s">
        <v>85</v>
      </c>
      <c r="AY134" s="17" t="s">
        <v>117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7" t="s">
        <v>83</v>
      </c>
      <c r="BK134" s="145">
        <f>ROUND(I134*H134,2)</f>
        <v>0</v>
      </c>
      <c r="BL134" s="17" t="s">
        <v>134</v>
      </c>
      <c r="BM134" s="144" t="s">
        <v>194</v>
      </c>
    </row>
    <row r="135" spans="2:65" s="13" customFormat="1" ht="10.199999999999999">
      <c r="B135" s="153"/>
      <c r="D135" s="147" t="s">
        <v>154</v>
      </c>
      <c r="E135" s="154" t="s">
        <v>1</v>
      </c>
      <c r="F135" s="155" t="s">
        <v>195</v>
      </c>
      <c r="H135" s="156">
        <v>3</v>
      </c>
      <c r="I135" s="157"/>
      <c r="L135" s="153"/>
      <c r="M135" s="158"/>
      <c r="T135" s="159"/>
      <c r="AT135" s="154" t="s">
        <v>154</v>
      </c>
      <c r="AU135" s="154" t="s">
        <v>85</v>
      </c>
      <c r="AV135" s="13" t="s">
        <v>85</v>
      </c>
      <c r="AW135" s="13" t="s">
        <v>31</v>
      </c>
      <c r="AX135" s="13" t="s">
        <v>83</v>
      </c>
      <c r="AY135" s="154" t="s">
        <v>117</v>
      </c>
    </row>
    <row r="136" spans="2:65" s="1" customFormat="1" ht="21.75" customHeight="1">
      <c r="B136" s="132"/>
      <c r="C136" s="133" t="s">
        <v>134</v>
      </c>
      <c r="D136" s="133" t="s">
        <v>120</v>
      </c>
      <c r="E136" s="134" t="s">
        <v>196</v>
      </c>
      <c r="F136" s="135" t="s">
        <v>197</v>
      </c>
      <c r="G136" s="136" t="s">
        <v>193</v>
      </c>
      <c r="H136" s="137">
        <v>3</v>
      </c>
      <c r="I136" s="138"/>
      <c r="J136" s="139">
        <f>ROUND(I136*H136,2)</f>
        <v>0</v>
      </c>
      <c r="K136" s="135" t="s">
        <v>124</v>
      </c>
      <c r="L136" s="32"/>
      <c r="M136" s="140" t="s">
        <v>1</v>
      </c>
      <c r="N136" s="141" t="s">
        <v>40</v>
      </c>
      <c r="P136" s="142">
        <f>O136*H136</f>
        <v>0</v>
      </c>
      <c r="Q136" s="142">
        <v>0</v>
      </c>
      <c r="R136" s="142">
        <f>Q136*H136</f>
        <v>0</v>
      </c>
      <c r="S136" s="142">
        <v>0</v>
      </c>
      <c r="T136" s="143">
        <f>S136*H136</f>
        <v>0</v>
      </c>
      <c r="AR136" s="144" t="s">
        <v>134</v>
      </c>
      <c r="AT136" s="144" t="s">
        <v>120</v>
      </c>
      <c r="AU136" s="144" t="s">
        <v>85</v>
      </c>
      <c r="AY136" s="17" t="s">
        <v>117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7" t="s">
        <v>83</v>
      </c>
      <c r="BK136" s="145">
        <f>ROUND(I136*H136,2)</f>
        <v>0</v>
      </c>
      <c r="BL136" s="17" t="s">
        <v>134</v>
      </c>
      <c r="BM136" s="144" t="s">
        <v>198</v>
      </c>
    </row>
    <row r="137" spans="2:65" s="1" customFormat="1" ht="24.15" customHeight="1">
      <c r="B137" s="132"/>
      <c r="C137" s="133" t="s">
        <v>116</v>
      </c>
      <c r="D137" s="133" t="s">
        <v>120</v>
      </c>
      <c r="E137" s="134" t="s">
        <v>199</v>
      </c>
      <c r="F137" s="135" t="s">
        <v>200</v>
      </c>
      <c r="G137" s="136" t="s">
        <v>181</v>
      </c>
      <c r="H137" s="137">
        <v>2.31</v>
      </c>
      <c r="I137" s="138"/>
      <c r="J137" s="139">
        <f>ROUND(I137*H137,2)</f>
        <v>0</v>
      </c>
      <c r="K137" s="135" t="s">
        <v>124</v>
      </c>
      <c r="L137" s="32"/>
      <c r="M137" s="140" t="s">
        <v>1</v>
      </c>
      <c r="N137" s="141" t="s">
        <v>40</v>
      </c>
      <c r="P137" s="142">
        <f>O137*H137</f>
        <v>0</v>
      </c>
      <c r="Q137" s="142">
        <v>0</v>
      </c>
      <c r="R137" s="142">
        <f>Q137*H137</f>
        <v>0</v>
      </c>
      <c r="S137" s="142">
        <v>0.625</v>
      </c>
      <c r="T137" s="143">
        <f>S137*H137</f>
        <v>1.4437500000000001</v>
      </c>
      <c r="AR137" s="144" t="s">
        <v>134</v>
      </c>
      <c r="AT137" s="144" t="s">
        <v>120</v>
      </c>
      <c r="AU137" s="144" t="s">
        <v>85</v>
      </c>
      <c r="AY137" s="17" t="s">
        <v>117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7" t="s">
        <v>83</v>
      </c>
      <c r="BK137" s="145">
        <f>ROUND(I137*H137,2)</f>
        <v>0</v>
      </c>
      <c r="BL137" s="17" t="s">
        <v>134</v>
      </c>
      <c r="BM137" s="144" t="s">
        <v>201</v>
      </c>
    </row>
    <row r="138" spans="2:65" s="13" customFormat="1" ht="20.399999999999999">
      <c r="B138" s="153"/>
      <c r="D138" s="147" t="s">
        <v>154</v>
      </c>
      <c r="E138" s="154" t="s">
        <v>1</v>
      </c>
      <c r="F138" s="155" t="s">
        <v>202</v>
      </c>
      <c r="H138" s="156">
        <v>2.31</v>
      </c>
      <c r="I138" s="157"/>
      <c r="L138" s="153"/>
      <c r="M138" s="158"/>
      <c r="T138" s="159"/>
      <c r="AT138" s="154" t="s">
        <v>154</v>
      </c>
      <c r="AU138" s="154" t="s">
        <v>85</v>
      </c>
      <c r="AV138" s="13" t="s">
        <v>85</v>
      </c>
      <c r="AW138" s="13" t="s">
        <v>31</v>
      </c>
      <c r="AX138" s="13" t="s">
        <v>83</v>
      </c>
      <c r="AY138" s="154" t="s">
        <v>117</v>
      </c>
    </row>
    <row r="139" spans="2:65" s="1" customFormat="1" ht="24.15" customHeight="1">
      <c r="B139" s="132"/>
      <c r="C139" s="133" t="s">
        <v>145</v>
      </c>
      <c r="D139" s="133" t="s">
        <v>120</v>
      </c>
      <c r="E139" s="134" t="s">
        <v>203</v>
      </c>
      <c r="F139" s="135" t="s">
        <v>204</v>
      </c>
      <c r="G139" s="136" t="s">
        <v>181</v>
      </c>
      <c r="H139" s="137">
        <v>12.8</v>
      </c>
      <c r="I139" s="138"/>
      <c r="J139" s="139">
        <f>ROUND(I139*H139,2)</f>
        <v>0</v>
      </c>
      <c r="K139" s="135" t="s">
        <v>205</v>
      </c>
      <c r="L139" s="32"/>
      <c r="M139" s="140" t="s">
        <v>1</v>
      </c>
      <c r="N139" s="141" t="s">
        <v>40</v>
      </c>
      <c r="P139" s="142">
        <f>O139*H139</f>
        <v>0</v>
      </c>
      <c r="Q139" s="142">
        <v>0</v>
      </c>
      <c r="R139" s="142">
        <f>Q139*H139</f>
        <v>0</v>
      </c>
      <c r="S139" s="142">
        <v>0.57999999999999996</v>
      </c>
      <c r="T139" s="143">
        <f>S139*H139</f>
        <v>7.4239999999999995</v>
      </c>
      <c r="AR139" s="144" t="s">
        <v>134</v>
      </c>
      <c r="AT139" s="144" t="s">
        <v>120</v>
      </c>
      <c r="AU139" s="144" t="s">
        <v>85</v>
      </c>
      <c r="AY139" s="17" t="s">
        <v>117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7" t="s">
        <v>83</v>
      </c>
      <c r="BK139" s="145">
        <f>ROUND(I139*H139,2)</f>
        <v>0</v>
      </c>
      <c r="BL139" s="17" t="s">
        <v>134</v>
      </c>
      <c r="BM139" s="144" t="s">
        <v>206</v>
      </c>
    </row>
    <row r="140" spans="2:65" s="13" customFormat="1" ht="10.199999999999999">
      <c r="B140" s="153"/>
      <c r="D140" s="147" t="s">
        <v>154</v>
      </c>
      <c r="E140" s="154" t="s">
        <v>1</v>
      </c>
      <c r="F140" s="155" t="s">
        <v>207</v>
      </c>
      <c r="H140" s="156">
        <v>12.8</v>
      </c>
      <c r="I140" s="157"/>
      <c r="L140" s="153"/>
      <c r="M140" s="158"/>
      <c r="T140" s="159"/>
      <c r="AT140" s="154" t="s">
        <v>154</v>
      </c>
      <c r="AU140" s="154" t="s">
        <v>85</v>
      </c>
      <c r="AV140" s="13" t="s">
        <v>85</v>
      </c>
      <c r="AW140" s="13" t="s">
        <v>31</v>
      </c>
      <c r="AX140" s="13" t="s">
        <v>83</v>
      </c>
      <c r="AY140" s="154" t="s">
        <v>117</v>
      </c>
    </row>
    <row r="141" spans="2:65" s="1" customFormat="1" ht="24.15" customHeight="1">
      <c r="B141" s="132"/>
      <c r="C141" s="133" t="s">
        <v>149</v>
      </c>
      <c r="D141" s="133" t="s">
        <v>120</v>
      </c>
      <c r="E141" s="134" t="s">
        <v>208</v>
      </c>
      <c r="F141" s="135" t="s">
        <v>209</v>
      </c>
      <c r="G141" s="136" t="s">
        <v>181</v>
      </c>
      <c r="H141" s="137">
        <v>18</v>
      </c>
      <c r="I141" s="138"/>
      <c r="J141" s="139">
        <f>ROUND(I141*H141,2)</f>
        <v>0</v>
      </c>
      <c r="K141" s="135" t="s">
        <v>205</v>
      </c>
      <c r="L141" s="32"/>
      <c r="M141" s="140" t="s">
        <v>1</v>
      </c>
      <c r="N141" s="141" t="s">
        <v>40</v>
      </c>
      <c r="P141" s="142">
        <f>O141*H141</f>
        <v>0</v>
      </c>
      <c r="Q141" s="142">
        <v>0</v>
      </c>
      <c r="R141" s="142">
        <f>Q141*H141</f>
        <v>0</v>
      </c>
      <c r="S141" s="142">
        <v>0.22</v>
      </c>
      <c r="T141" s="143">
        <f>S141*H141</f>
        <v>3.96</v>
      </c>
      <c r="AR141" s="144" t="s">
        <v>134</v>
      </c>
      <c r="AT141" s="144" t="s">
        <v>120</v>
      </c>
      <c r="AU141" s="144" t="s">
        <v>85</v>
      </c>
      <c r="AY141" s="17" t="s">
        <v>117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7" t="s">
        <v>83</v>
      </c>
      <c r="BK141" s="145">
        <f>ROUND(I141*H141,2)</f>
        <v>0</v>
      </c>
      <c r="BL141" s="17" t="s">
        <v>134</v>
      </c>
      <c r="BM141" s="144" t="s">
        <v>210</v>
      </c>
    </row>
    <row r="142" spans="2:65" s="13" customFormat="1" ht="10.199999999999999">
      <c r="B142" s="153"/>
      <c r="D142" s="147" t="s">
        <v>154</v>
      </c>
      <c r="E142" s="154" t="s">
        <v>1</v>
      </c>
      <c r="F142" s="155" t="s">
        <v>211</v>
      </c>
      <c r="H142" s="156">
        <v>18</v>
      </c>
      <c r="I142" s="157"/>
      <c r="L142" s="153"/>
      <c r="M142" s="158"/>
      <c r="T142" s="159"/>
      <c r="AT142" s="154" t="s">
        <v>154</v>
      </c>
      <c r="AU142" s="154" t="s">
        <v>85</v>
      </c>
      <c r="AV142" s="13" t="s">
        <v>85</v>
      </c>
      <c r="AW142" s="13" t="s">
        <v>31</v>
      </c>
      <c r="AX142" s="13" t="s">
        <v>83</v>
      </c>
      <c r="AY142" s="154" t="s">
        <v>117</v>
      </c>
    </row>
    <row r="143" spans="2:65" s="1" customFormat="1" ht="24.15" customHeight="1">
      <c r="B143" s="132"/>
      <c r="C143" s="133" t="s">
        <v>157</v>
      </c>
      <c r="D143" s="133" t="s">
        <v>120</v>
      </c>
      <c r="E143" s="134" t="s">
        <v>212</v>
      </c>
      <c r="F143" s="135" t="s">
        <v>213</v>
      </c>
      <c r="G143" s="136" t="s">
        <v>181</v>
      </c>
      <c r="H143" s="137">
        <v>216.7</v>
      </c>
      <c r="I143" s="138"/>
      <c r="J143" s="139">
        <f>ROUND(I143*H143,2)</f>
        <v>0</v>
      </c>
      <c r="K143" s="135" t="s">
        <v>205</v>
      </c>
      <c r="L143" s="32"/>
      <c r="M143" s="140" t="s">
        <v>1</v>
      </c>
      <c r="N143" s="141" t="s">
        <v>40</v>
      </c>
      <c r="P143" s="142">
        <f>O143*H143</f>
        <v>0</v>
      </c>
      <c r="Q143" s="142">
        <v>9.0000000000000006E-5</v>
      </c>
      <c r="R143" s="142">
        <f>Q143*H143</f>
        <v>1.9503E-2</v>
      </c>
      <c r="S143" s="142">
        <v>0.23</v>
      </c>
      <c r="T143" s="143">
        <f>S143*H143</f>
        <v>49.841000000000001</v>
      </c>
      <c r="AR143" s="144" t="s">
        <v>134</v>
      </c>
      <c r="AT143" s="144" t="s">
        <v>120</v>
      </c>
      <c r="AU143" s="144" t="s">
        <v>85</v>
      </c>
      <c r="AY143" s="17" t="s">
        <v>117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7" t="s">
        <v>83</v>
      </c>
      <c r="BK143" s="145">
        <f>ROUND(I143*H143,2)</f>
        <v>0</v>
      </c>
      <c r="BL143" s="17" t="s">
        <v>134</v>
      </c>
      <c r="BM143" s="144" t="s">
        <v>214</v>
      </c>
    </row>
    <row r="144" spans="2:65" s="13" customFormat="1" ht="20.399999999999999">
      <c r="B144" s="153"/>
      <c r="D144" s="147" t="s">
        <v>154</v>
      </c>
      <c r="E144" s="154" t="s">
        <v>1</v>
      </c>
      <c r="F144" s="155" t="s">
        <v>215</v>
      </c>
      <c r="H144" s="156">
        <v>216.7</v>
      </c>
      <c r="I144" s="157"/>
      <c r="L144" s="153"/>
      <c r="M144" s="158"/>
      <c r="T144" s="159"/>
      <c r="AT144" s="154" t="s">
        <v>154</v>
      </c>
      <c r="AU144" s="154" t="s">
        <v>85</v>
      </c>
      <c r="AV144" s="13" t="s">
        <v>85</v>
      </c>
      <c r="AW144" s="13" t="s">
        <v>31</v>
      </c>
      <c r="AX144" s="13" t="s">
        <v>83</v>
      </c>
      <c r="AY144" s="154" t="s">
        <v>117</v>
      </c>
    </row>
    <row r="145" spans="2:65" s="1" customFormat="1" ht="24.15" customHeight="1">
      <c r="B145" s="132"/>
      <c r="C145" s="133" t="s">
        <v>216</v>
      </c>
      <c r="D145" s="133" t="s">
        <v>120</v>
      </c>
      <c r="E145" s="134" t="s">
        <v>217</v>
      </c>
      <c r="F145" s="135" t="s">
        <v>218</v>
      </c>
      <c r="G145" s="136" t="s">
        <v>181</v>
      </c>
      <c r="H145" s="137">
        <v>668</v>
      </c>
      <c r="I145" s="138"/>
      <c r="J145" s="139">
        <f>ROUND(I145*H145,2)</f>
        <v>0</v>
      </c>
      <c r="K145" s="135" t="s">
        <v>205</v>
      </c>
      <c r="L145" s="32"/>
      <c r="M145" s="140" t="s">
        <v>1</v>
      </c>
      <c r="N145" s="141" t="s">
        <v>40</v>
      </c>
      <c r="P145" s="142">
        <f>O145*H145</f>
        <v>0</v>
      </c>
      <c r="Q145" s="142">
        <v>6.9999999999999994E-5</v>
      </c>
      <c r="R145" s="142">
        <f>Q145*H145</f>
        <v>4.6759999999999996E-2</v>
      </c>
      <c r="S145" s="142">
        <v>0.115</v>
      </c>
      <c r="T145" s="143">
        <f>S145*H145</f>
        <v>76.820000000000007</v>
      </c>
      <c r="AR145" s="144" t="s">
        <v>134</v>
      </c>
      <c r="AT145" s="144" t="s">
        <v>120</v>
      </c>
      <c r="AU145" s="144" t="s">
        <v>85</v>
      </c>
      <c r="AY145" s="17" t="s">
        <v>117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7" t="s">
        <v>83</v>
      </c>
      <c r="BK145" s="145">
        <f>ROUND(I145*H145,2)</f>
        <v>0</v>
      </c>
      <c r="BL145" s="17" t="s">
        <v>134</v>
      </c>
      <c r="BM145" s="144" t="s">
        <v>219</v>
      </c>
    </row>
    <row r="146" spans="2:65" s="13" customFormat="1" ht="10.199999999999999">
      <c r="B146" s="153"/>
      <c r="D146" s="147" t="s">
        <v>154</v>
      </c>
      <c r="E146" s="154" t="s">
        <v>1</v>
      </c>
      <c r="F146" s="155" t="s">
        <v>220</v>
      </c>
      <c r="H146" s="156">
        <v>668</v>
      </c>
      <c r="I146" s="157"/>
      <c r="L146" s="153"/>
      <c r="M146" s="158"/>
      <c r="T146" s="159"/>
      <c r="AT146" s="154" t="s">
        <v>154</v>
      </c>
      <c r="AU146" s="154" t="s">
        <v>85</v>
      </c>
      <c r="AV146" s="13" t="s">
        <v>85</v>
      </c>
      <c r="AW146" s="13" t="s">
        <v>31</v>
      </c>
      <c r="AX146" s="13" t="s">
        <v>83</v>
      </c>
      <c r="AY146" s="154" t="s">
        <v>117</v>
      </c>
    </row>
    <row r="147" spans="2:65" s="1" customFormat="1" ht="16.5" customHeight="1">
      <c r="B147" s="132"/>
      <c r="C147" s="133" t="s">
        <v>221</v>
      </c>
      <c r="D147" s="133" t="s">
        <v>120</v>
      </c>
      <c r="E147" s="134" t="s">
        <v>222</v>
      </c>
      <c r="F147" s="135" t="s">
        <v>223</v>
      </c>
      <c r="G147" s="136" t="s">
        <v>224</v>
      </c>
      <c r="H147" s="137">
        <v>26</v>
      </c>
      <c r="I147" s="138"/>
      <c r="J147" s="139">
        <f>ROUND(I147*H147,2)</f>
        <v>0</v>
      </c>
      <c r="K147" s="135" t="s">
        <v>205</v>
      </c>
      <c r="L147" s="32"/>
      <c r="M147" s="140" t="s">
        <v>1</v>
      </c>
      <c r="N147" s="141" t="s">
        <v>40</v>
      </c>
      <c r="P147" s="142">
        <f>O147*H147</f>
        <v>0</v>
      </c>
      <c r="Q147" s="142">
        <v>0</v>
      </c>
      <c r="R147" s="142">
        <f>Q147*H147</f>
        <v>0</v>
      </c>
      <c r="S147" s="142">
        <v>0.28999999999999998</v>
      </c>
      <c r="T147" s="143">
        <f>S147*H147</f>
        <v>7.5399999999999991</v>
      </c>
      <c r="AR147" s="144" t="s">
        <v>134</v>
      </c>
      <c r="AT147" s="144" t="s">
        <v>120</v>
      </c>
      <c r="AU147" s="144" t="s">
        <v>85</v>
      </c>
      <c r="AY147" s="17" t="s">
        <v>117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7" t="s">
        <v>83</v>
      </c>
      <c r="BK147" s="145">
        <f>ROUND(I147*H147,2)</f>
        <v>0</v>
      </c>
      <c r="BL147" s="17" t="s">
        <v>134</v>
      </c>
      <c r="BM147" s="144" t="s">
        <v>225</v>
      </c>
    </row>
    <row r="148" spans="2:65" s="13" customFormat="1" ht="10.199999999999999">
      <c r="B148" s="153"/>
      <c r="D148" s="147" t="s">
        <v>154</v>
      </c>
      <c r="E148" s="154" t="s">
        <v>1</v>
      </c>
      <c r="F148" s="155" t="s">
        <v>226</v>
      </c>
      <c r="H148" s="156">
        <v>26</v>
      </c>
      <c r="I148" s="157"/>
      <c r="L148" s="153"/>
      <c r="M148" s="158"/>
      <c r="T148" s="159"/>
      <c r="AT148" s="154" t="s">
        <v>154</v>
      </c>
      <c r="AU148" s="154" t="s">
        <v>85</v>
      </c>
      <c r="AV148" s="13" t="s">
        <v>85</v>
      </c>
      <c r="AW148" s="13" t="s">
        <v>31</v>
      </c>
      <c r="AX148" s="13" t="s">
        <v>83</v>
      </c>
      <c r="AY148" s="154" t="s">
        <v>117</v>
      </c>
    </row>
    <row r="149" spans="2:65" s="1" customFormat="1" ht="24.15" customHeight="1">
      <c r="B149" s="132"/>
      <c r="C149" s="133" t="s">
        <v>163</v>
      </c>
      <c r="D149" s="133" t="s">
        <v>120</v>
      </c>
      <c r="E149" s="134" t="s">
        <v>227</v>
      </c>
      <c r="F149" s="135" t="s">
        <v>228</v>
      </c>
      <c r="G149" s="136" t="s">
        <v>224</v>
      </c>
      <c r="H149" s="137">
        <v>70</v>
      </c>
      <c r="I149" s="138"/>
      <c r="J149" s="139">
        <f>ROUND(I149*H149,2)</f>
        <v>0</v>
      </c>
      <c r="K149" s="135" t="s">
        <v>124</v>
      </c>
      <c r="L149" s="32"/>
      <c r="M149" s="140" t="s">
        <v>1</v>
      </c>
      <c r="N149" s="141" t="s">
        <v>40</v>
      </c>
      <c r="P149" s="142">
        <f>O149*H149</f>
        <v>0</v>
      </c>
      <c r="Q149" s="142">
        <v>3.6900000000000002E-2</v>
      </c>
      <c r="R149" s="142">
        <f>Q149*H149</f>
        <v>2.5830000000000002</v>
      </c>
      <c r="S149" s="142">
        <v>0</v>
      </c>
      <c r="T149" s="143">
        <f>S149*H149</f>
        <v>0</v>
      </c>
      <c r="AR149" s="144" t="s">
        <v>134</v>
      </c>
      <c r="AT149" s="144" t="s">
        <v>120</v>
      </c>
      <c r="AU149" s="144" t="s">
        <v>85</v>
      </c>
      <c r="AY149" s="17" t="s">
        <v>117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7" t="s">
        <v>83</v>
      </c>
      <c r="BK149" s="145">
        <f>ROUND(I149*H149,2)</f>
        <v>0</v>
      </c>
      <c r="BL149" s="17" t="s">
        <v>134</v>
      </c>
      <c r="BM149" s="144" t="s">
        <v>229</v>
      </c>
    </row>
    <row r="150" spans="2:65" s="13" customFormat="1" ht="10.199999999999999">
      <c r="B150" s="153"/>
      <c r="D150" s="147" t="s">
        <v>154</v>
      </c>
      <c r="E150" s="154" t="s">
        <v>1</v>
      </c>
      <c r="F150" s="155" t="s">
        <v>230</v>
      </c>
      <c r="H150" s="156">
        <v>70</v>
      </c>
      <c r="I150" s="157"/>
      <c r="L150" s="153"/>
      <c r="M150" s="158"/>
      <c r="T150" s="159"/>
      <c r="AT150" s="154" t="s">
        <v>154</v>
      </c>
      <c r="AU150" s="154" t="s">
        <v>85</v>
      </c>
      <c r="AV150" s="13" t="s">
        <v>85</v>
      </c>
      <c r="AW150" s="13" t="s">
        <v>31</v>
      </c>
      <c r="AX150" s="13" t="s">
        <v>83</v>
      </c>
      <c r="AY150" s="154" t="s">
        <v>117</v>
      </c>
    </row>
    <row r="151" spans="2:65" s="1" customFormat="1" ht="33" customHeight="1">
      <c r="B151" s="132"/>
      <c r="C151" s="133" t="s">
        <v>8</v>
      </c>
      <c r="D151" s="133" t="s">
        <v>120</v>
      </c>
      <c r="E151" s="134" t="s">
        <v>231</v>
      </c>
      <c r="F151" s="135" t="s">
        <v>232</v>
      </c>
      <c r="G151" s="136" t="s">
        <v>233</v>
      </c>
      <c r="H151" s="137">
        <v>227.41</v>
      </c>
      <c r="I151" s="138"/>
      <c r="J151" s="139">
        <f>ROUND(I151*H151,2)</f>
        <v>0</v>
      </c>
      <c r="K151" s="135" t="s">
        <v>124</v>
      </c>
      <c r="L151" s="32"/>
      <c r="M151" s="140" t="s">
        <v>1</v>
      </c>
      <c r="N151" s="141" t="s">
        <v>40</v>
      </c>
      <c r="P151" s="142">
        <f>O151*H151</f>
        <v>0</v>
      </c>
      <c r="Q151" s="142">
        <v>0</v>
      </c>
      <c r="R151" s="142">
        <f>Q151*H151</f>
        <v>0</v>
      </c>
      <c r="S151" s="142">
        <v>0</v>
      </c>
      <c r="T151" s="143">
        <f>S151*H151</f>
        <v>0</v>
      </c>
      <c r="AR151" s="144" t="s">
        <v>134</v>
      </c>
      <c r="AT151" s="144" t="s">
        <v>120</v>
      </c>
      <c r="AU151" s="144" t="s">
        <v>85</v>
      </c>
      <c r="AY151" s="17" t="s">
        <v>117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7" t="s">
        <v>83</v>
      </c>
      <c r="BK151" s="145">
        <f>ROUND(I151*H151,2)</f>
        <v>0</v>
      </c>
      <c r="BL151" s="17" t="s">
        <v>134</v>
      </c>
      <c r="BM151" s="144" t="s">
        <v>234</v>
      </c>
    </row>
    <row r="152" spans="2:65" s="12" customFormat="1" ht="10.199999999999999">
      <c r="B152" s="146"/>
      <c r="D152" s="147" t="s">
        <v>154</v>
      </c>
      <c r="E152" s="148" t="s">
        <v>1</v>
      </c>
      <c r="F152" s="149" t="s">
        <v>235</v>
      </c>
      <c r="H152" s="148" t="s">
        <v>1</v>
      </c>
      <c r="I152" s="150"/>
      <c r="L152" s="146"/>
      <c r="M152" s="151"/>
      <c r="T152" s="152"/>
      <c r="AT152" s="148" t="s">
        <v>154</v>
      </c>
      <c r="AU152" s="148" t="s">
        <v>85</v>
      </c>
      <c r="AV152" s="12" t="s">
        <v>83</v>
      </c>
      <c r="AW152" s="12" t="s">
        <v>31</v>
      </c>
      <c r="AX152" s="12" t="s">
        <v>75</v>
      </c>
      <c r="AY152" s="148" t="s">
        <v>117</v>
      </c>
    </row>
    <row r="153" spans="2:65" s="13" customFormat="1" ht="10.199999999999999">
      <c r="B153" s="153"/>
      <c r="D153" s="147" t="s">
        <v>154</v>
      </c>
      <c r="E153" s="154" t="s">
        <v>1</v>
      </c>
      <c r="F153" s="155" t="s">
        <v>236</v>
      </c>
      <c r="H153" s="156">
        <v>117.92</v>
      </c>
      <c r="I153" s="157"/>
      <c r="L153" s="153"/>
      <c r="M153" s="158"/>
      <c r="T153" s="159"/>
      <c r="AT153" s="154" t="s">
        <v>154</v>
      </c>
      <c r="AU153" s="154" t="s">
        <v>85</v>
      </c>
      <c r="AV153" s="13" t="s">
        <v>85</v>
      </c>
      <c r="AW153" s="13" t="s">
        <v>31</v>
      </c>
      <c r="AX153" s="13" t="s">
        <v>75</v>
      </c>
      <c r="AY153" s="154" t="s">
        <v>117</v>
      </c>
    </row>
    <row r="154" spans="2:65" s="13" customFormat="1" ht="10.199999999999999">
      <c r="B154" s="153"/>
      <c r="D154" s="147" t="s">
        <v>154</v>
      </c>
      <c r="E154" s="154" t="s">
        <v>1</v>
      </c>
      <c r="F154" s="155" t="s">
        <v>237</v>
      </c>
      <c r="H154" s="156">
        <v>19.05</v>
      </c>
      <c r="I154" s="157"/>
      <c r="L154" s="153"/>
      <c r="M154" s="158"/>
      <c r="T154" s="159"/>
      <c r="AT154" s="154" t="s">
        <v>154</v>
      </c>
      <c r="AU154" s="154" t="s">
        <v>85</v>
      </c>
      <c r="AV154" s="13" t="s">
        <v>85</v>
      </c>
      <c r="AW154" s="13" t="s">
        <v>31</v>
      </c>
      <c r="AX154" s="13" t="s">
        <v>75</v>
      </c>
      <c r="AY154" s="154" t="s">
        <v>117</v>
      </c>
    </row>
    <row r="155" spans="2:65" s="13" customFormat="1" ht="10.199999999999999">
      <c r="B155" s="153"/>
      <c r="D155" s="147" t="s">
        <v>154</v>
      </c>
      <c r="E155" s="154" t="s">
        <v>1</v>
      </c>
      <c r="F155" s="155" t="s">
        <v>238</v>
      </c>
      <c r="H155" s="156">
        <v>5.25</v>
      </c>
      <c r="I155" s="157"/>
      <c r="L155" s="153"/>
      <c r="M155" s="158"/>
      <c r="T155" s="159"/>
      <c r="AT155" s="154" t="s">
        <v>154</v>
      </c>
      <c r="AU155" s="154" t="s">
        <v>85</v>
      </c>
      <c r="AV155" s="13" t="s">
        <v>85</v>
      </c>
      <c r="AW155" s="13" t="s">
        <v>31</v>
      </c>
      <c r="AX155" s="13" t="s">
        <v>75</v>
      </c>
      <c r="AY155" s="154" t="s">
        <v>117</v>
      </c>
    </row>
    <row r="156" spans="2:65" s="15" customFormat="1" ht="10.199999999999999">
      <c r="B156" s="172"/>
      <c r="D156" s="147" t="s">
        <v>154</v>
      </c>
      <c r="E156" s="173" t="s">
        <v>1</v>
      </c>
      <c r="F156" s="174" t="s">
        <v>239</v>
      </c>
      <c r="H156" s="175">
        <v>142.22</v>
      </c>
      <c r="I156" s="176"/>
      <c r="L156" s="172"/>
      <c r="M156" s="177"/>
      <c r="T156" s="178"/>
      <c r="AT156" s="173" t="s">
        <v>154</v>
      </c>
      <c r="AU156" s="173" t="s">
        <v>85</v>
      </c>
      <c r="AV156" s="15" t="s">
        <v>130</v>
      </c>
      <c r="AW156" s="15" t="s">
        <v>31</v>
      </c>
      <c r="AX156" s="15" t="s">
        <v>75</v>
      </c>
      <c r="AY156" s="173" t="s">
        <v>117</v>
      </c>
    </row>
    <row r="157" spans="2:65" s="13" customFormat="1" ht="10.199999999999999">
      <c r="B157" s="153"/>
      <c r="D157" s="147" t="s">
        <v>154</v>
      </c>
      <c r="E157" s="154" t="s">
        <v>1</v>
      </c>
      <c r="F157" s="155" t="s">
        <v>240</v>
      </c>
      <c r="H157" s="156">
        <v>85.19</v>
      </c>
      <c r="I157" s="157"/>
      <c r="L157" s="153"/>
      <c r="M157" s="158"/>
      <c r="T157" s="159"/>
      <c r="AT157" s="154" t="s">
        <v>154</v>
      </c>
      <c r="AU157" s="154" t="s">
        <v>85</v>
      </c>
      <c r="AV157" s="13" t="s">
        <v>85</v>
      </c>
      <c r="AW157" s="13" t="s">
        <v>31</v>
      </c>
      <c r="AX157" s="13" t="s">
        <v>75</v>
      </c>
      <c r="AY157" s="154" t="s">
        <v>117</v>
      </c>
    </row>
    <row r="158" spans="2:65" s="14" customFormat="1" ht="10.199999999999999">
      <c r="B158" s="165"/>
      <c r="D158" s="147" t="s">
        <v>154</v>
      </c>
      <c r="E158" s="166" t="s">
        <v>1</v>
      </c>
      <c r="F158" s="167" t="s">
        <v>190</v>
      </c>
      <c r="H158" s="168">
        <v>227.41</v>
      </c>
      <c r="I158" s="169"/>
      <c r="L158" s="165"/>
      <c r="M158" s="170"/>
      <c r="T158" s="171"/>
      <c r="AT158" s="166" t="s">
        <v>154</v>
      </c>
      <c r="AU158" s="166" t="s">
        <v>85</v>
      </c>
      <c r="AV158" s="14" t="s">
        <v>134</v>
      </c>
      <c r="AW158" s="14" t="s">
        <v>31</v>
      </c>
      <c r="AX158" s="14" t="s">
        <v>83</v>
      </c>
      <c r="AY158" s="166" t="s">
        <v>117</v>
      </c>
    </row>
    <row r="159" spans="2:65" s="1" customFormat="1" ht="24.15" customHeight="1">
      <c r="B159" s="132"/>
      <c r="C159" s="133" t="s">
        <v>241</v>
      </c>
      <c r="D159" s="133" t="s">
        <v>120</v>
      </c>
      <c r="E159" s="134" t="s">
        <v>242</v>
      </c>
      <c r="F159" s="135" t="s">
        <v>243</v>
      </c>
      <c r="G159" s="136" t="s">
        <v>233</v>
      </c>
      <c r="H159" s="137">
        <v>11.2</v>
      </c>
      <c r="I159" s="138"/>
      <c r="J159" s="139">
        <f>ROUND(I159*H159,2)</f>
        <v>0</v>
      </c>
      <c r="K159" s="135" t="s">
        <v>205</v>
      </c>
      <c r="L159" s="32"/>
      <c r="M159" s="140" t="s">
        <v>1</v>
      </c>
      <c r="N159" s="141" t="s">
        <v>40</v>
      </c>
      <c r="P159" s="142">
        <f>O159*H159</f>
        <v>0</v>
      </c>
      <c r="Q159" s="142">
        <v>0</v>
      </c>
      <c r="R159" s="142">
        <f>Q159*H159</f>
        <v>0</v>
      </c>
      <c r="S159" s="142">
        <v>0</v>
      </c>
      <c r="T159" s="143">
        <f>S159*H159</f>
        <v>0</v>
      </c>
      <c r="AR159" s="144" t="s">
        <v>134</v>
      </c>
      <c r="AT159" s="144" t="s">
        <v>120</v>
      </c>
      <c r="AU159" s="144" t="s">
        <v>85</v>
      </c>
      <c r="AY159" s="17" t="s">
        <v>117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7" t="s">
        <v>83</v>
      </c>
      <c r="BK159" s="145">
        <f>ROUND(I159*H159,2)</f>
        <v>0</v>
      </c>
      <c r="BL159" s="17" t="s">
        <v>134</v>
      </c>
      <c r="BM159" s="144" t="s">
        <v>244</v>
      </c>
    </row>
    <row r="160" spans="2:65" s="13" customFormat="1" ht="10.199999999999999">
      <c r="B160" s="153"/>
      <c r="D160" s="147" t="s">
        <v>154</v>
      </c>
      <c r="E160" s="154" t="s">
        <v>1</v>
      </c>
      <c r="F160" s="155" t="s">
        <v>245</v>
      </c>
      <c r="H160" s="156">
        <v>11.2</v>
      </c>
      <c r="I160" s="157"/>
      <c r="L160" s="153"/>
      <c r="M160" s="158"/>
      <c r="T160" s="159"/>
      <c r="AT160" s="154" t="s">
        <v>154</v>
      </c>
      <c r="AU160" s="154" t="s">
        <v>85</v>
      </c>
      <c r="AV160" s="13" t="s">
        <v>85</v>
      </c>
      <c r="AW160" s="13" t="s">
        <v>31</v>
      </c>
      <c r="AX160" s="13" t="s">
        <v>83</v>
      </c>
      <c r="AY160" s="154" t="s">
        <v>117</v>
      </c>
    </row>
    <row r="161" spans="2:65" s="1" customFormat="1" ht="37.799999999999997" customHeight="1">
      <c r="B161" s="132"/>
      <c r="C161" s="133" t="s">
        <v>246</v>
      </c>
      <c r="D161" s="133" t="s">
        <v>120</v>
      </c>
      <c r="E161" s="134" t="s">
        <v>247</v>
      </c>
      <c r="F161" s="135" t="s">
        <v>248</v>
      </c>
      <c r="G161" s="136" t="s">
        <v>233</v>
      </c>
      <c r="H161" s="137">
        <v>52.973999999999997</v>
      </c>
      <c r="I161" s="138"/>
      <c r="J161" s="139">
        <f>ROUND(I161*H161,2)</f>
        <v>0</v>
      </c>
      <c r="K161" s="135" t="s">
        <v>124</v>
      </c>
      <c r="L161" s="32"/>
      <c r="M161" s="140" t="s">
        <v>1</v>
      </c>
      <c r="N161" s="141" t="s">
        <v>40</v>
      </c>
      <c r="P161" s="142">
        <f>O161*H161</f>
        <v>0</v>
      </c>
      <c r="Q161" s="142">
        <v>0</v>
      </c>
      <c r="R161" s="142">
        <f>Q161*H161</f>
        <v>0</v>
      </c>
      <c r="S161" s="142">
        <v>0</v>
      </c>
      <c r="T161" s="143">
        <f>S161*H161</f>
        <v>0</v>
      </c>
      <c r="AR161" s="144" t="s">
        <v>134</v>
      </c>
      <c r="AT161" s="144" t="s">
        <v>120</v>
      </c>
      <c r="AU161" s="144" t="s">
        <v>85</v>
      </c>
      <c r="AY161" s="17" t="s">
        <v>117</v>
      </c>
      <c r="BE161" s="145">
        <f>IF(N161="základní",J161,0)</f>
        <v>0</v>
      </c>
      <c r="BF161" s="145">
        <f>IF(N161="snížená",J161,0)</f>
        <v>0</v>
      </c>
      <c r="BG161" s="145">
        <f>IF(N161="zákl. přenesená",J161,0)</f>
        <v>0</v>
      </c>
      <c r="BH161" s="145">
        <f>IF(N161="sníž. přenesená",J161,0)</f>
        <v>0</v>
      </c>
      <c r="BI161" s="145">
        <f>IF(N161="nulová",J161,0)</f>
        <v>0</v>
      </c>
      <c r="BJ161" s="17" t="s">
        <v>83</v>
      </c>
      <c r="BK161" s="145">
        <f>ROUND(I161*H161,2)</f>
        <v>0</v>
      </c>
      <c r="BL161" s="17" t="s">
        <v>134</v>
      </c>
      <c r="BM161" s="144" t="s">
        <v>249</v>
      </c>
    </row>
    <row r="162" spans="2:65" s="13" customFormat="1" ht="10.199999999999999">
      <c r="B162" s="153"/>
      <c r="D162" s="147" t="s">
        <v>154</v>
      </c>
      <c r="E162" s="154" t="s">
        <v>1</v>
      </c>
      <c r="F162" s="155" t="s">
        <v>250</v>
      </c>
      <c r="H162" s="156">
        <v>28.63</v>
      </c>
      <c r="I162" s="157"/>
      <c r="L162" s="153"/>
      <c r="M162" s="158"/>
      <c r="T162" s="159"/>
      <c r="AT162" s="154" t="s">
        <v>154</v>
      </c>
      <c r="AU162" s="154" t="s">
        <v>85</v>
      </c>
      <c r="AV162" s="13" t="s">
        <v>85</v>
      </c>
      <c r="AW162" s="13" t="s">
        <v>31</v>
      </c>
      <c r="AX162" s="13" t="s">
        <v>75</v>
      </c>
      <c r="AY162" s="154" t="s">
        <v>117</v>
      </c>
    </row>
    <row r="163" spans="2:65" s="13" customFormat="1" ht="10.199999999999999">
      <c r="B163" s="153"/>
      <c r="D163" s="147" t="s">
        <v>154</v>
      </c>
      <c r="E163" s="154" t="s">
        <v>1</v>
      </c>
      <c r="F163" s="155" t="s">
        <v>251</v>
      </c>
      <c r="H163" s="156">
        <v>9.9359999999999999</v>
      </c>
      <c r="I163" s="157"/>
      <c r="L163" s="153"/>
      <c r="M163" s="158"/>
      <c r="T163" s="159"/>
      <c r="AT163" s="154" t="s">
        <v>154</v>
      </c>
      <c r="AU163" s="154" t="s">
        <v>85</v>
      </c>
      <c r="AV163" s="13" t="s">
        <v>85</v>
      </c>
      <c r="AW163" s="13" t="s">
        <v>31</v>
      </c>
      <c r="AX163" s="13" t="s">
        <v>75</v>
      </c>
      <c r="AY163" s="154" t="s">
        <v>117</v>
      </c>
    </row>
    <row r="164" spans="2:65" s="13" customFormat="1" ht="10.199999999999999">
      <c r="B164" s="153"/>
      <c r="D164" s="147" t="s">
        <v>154</v>
      </c>
      <c r="E164" s="154" t="s">
        <v>1</v>
      </c>
      <c r="F164" s="155" t="s">
        <v>252</v>
      </c>
      <c r="H164" s="156">
        <v>8.4239999999999995</v>
      </c>
      <c r="I164" s="157"/>
      <c r="L164" s="153"/>
      <c r="M164" s="158"/>
      <c r="T164" s="159"/>
      <c r="AT164" s="154" t="s">
        <v>154</v>
      </c>
      <c r="AU164" s="154" t="s">
        <v>85</v>
      </c>
      <c r="AV164" s="13" t="s">
        <v>85</v>
      </c>
      <c r="AW164" s="13" t="s">
        <v>31</v>
      </c>
      <c r="AX164" s="13" t="s">
        <v>75</v>
      </c>
      <c r="AY164" s="154" t="s">
        <v>117</v>
      </c>
    </row>
    <row r="165" spans="2:65" s="13" customFormat="1" ht="10.199999999999999">
      <c r="B165" s="153"/>
      <c r="D165" s="147" t="s">
        <v>154</v>
      </c>
      <c r="E165" s="154" t="s">
        <v>1</v>
      </c>
      <c r="F165" s="155" t="s">
        <v>253</v>
      </c>
      <c r="H165" s="156">
        <v>5.12</v>
      </c>
      <c r="I165" s="157"/>
      <c r="L165" s="153"/>
      <c r="M165" s="158"/>
      <c r="T165" s="159"/>
      <c r="AT165" s="154" t="s">
        <v>154</v>
      </c>
      <c r="AU165" s="154" t="s">
        <v>85</v>
      </c>
      <c r="AV165" s="13" t="s">
        <v>85</v>
      </c>
      <c r="AW165" s="13" t="s">
        <v>31</v>
      </c>
      <c r="AX165" s="13" t="s">
        <v>75</v>
      </c>
      <c r="AY165" s="154" t="s">
        <v>117</v>
      </c>
    </row>
    <row r="166" spans="2:65" s="13" customFormat="1" ht="10.199999999999999">
      <c r="B166" s="153"/>
      <c r="D166" s="147" t="s">
        <v>154</v>
      </c>
      <c r="E166" s="154" t="s">
        <v>1</v>
      </c>
      <c r="F166" s="155" t="s">
        <v>254</v>
      </c>
      <c r="H166" s="156">
        <v>0.86399999999999999</v>
      </c>
      <c r="I166" s="157"/>
      <c r="L166" s="153"/>
      <c r="M166" s="158"/>
      <c r="T166" s="159"/>
      <c r="AT166" s="154" t="s">
        <v>154</v>
      </c>
      <c r="AU166" s="154" t="s">
        <v>85</v>
      </c>
      <c r="AV166" s="13" t="s">
        <v>85</v>
      </c>
      <c r="AW166" s="13" t="s">
        <v>31</v>
      </c>
      <c r="AX166" s="13" t="s">
        <v>75</v>
      </c>
      <c r="AY166" s="154" t="s">
        <v>117</v>
      </c>
    </row>
    <row r="167" spans="2:65" s="14" customFormat="1" ht="10.199999999999999">
      <c r="B167" s="165"/>
      <c r="D167" s="147" t="s">
        <v>154</v>
      </c>
      <c r="E167" s="166" t="s">
        <v>1</v>
      </c>
      <c r="F167" s="167" t="s">
        <v>190</v>
      </c>
      <c r="H167" s="168">
        <v>52.973999999999997</v>
      </c>
      <c r="I167" s="169"/>
      <c r="L167" s="165"/>
      <c r="M167" s="170"/>
      <c r="T167" s="171"/>
      <c r="AT167" s="166" t="s">
        <v>154</v>
      </c>
      <c r="AU167" s="166" t="s">
        <v>85</v>
      </c>
      <c r="AV167" s="14" t="s">
        <v>134</v>
      </c>
      <c r="AW167" s="14" t="s">
        <v>31</v>
      </c>
      <c r="AX167" s="14" t="s">
        <v>83</v>
      </c>
      <c r="AY167" s="166" t="s">
        <v>117</v>
      </c>
    </row>
    <row r="168" spans="2:65" s="1" customFormat="1" ht="33" customHeight="1">
      <c r="B168" s="132"/>
      <c r="C168" s="133" t="s">
        <v>255</v>
      </c>
      <c r="D168" s="133" t="s">
        <v>120</v>
      </c>
      <c r="E168" s="134" t="s">
        <v>256</v>
      </c>
      <c r="F168" s="135" t="s">
        <v>257</v>
      </c>
      <c r="G168" s="136" t="s">
        <v>233</v>
      </c>
      <c r="H168" s="137">
        <v>86.9</v>
      </c>
      <c r="I168" s="138"/>
      <c r="J168" s="139">
        <f>ROUND(I168*H168,2)</f>
        <v>0</v>
      </c>
      <c r="K168" s="135" t="s">
        <v>124</v>
      </c>
      <c r="L168" s="32"/>
      <c r="M168" s="140" t="s">
        <v>1</v>
      </c>
      <c r="N168" s="141" t="s">
        <v>40</v>
      </c>
      <c r="P168" s="142">
        <f>O168*H168</f>
        <v>0</v>
      </c>
      <c r="Q168" s="142">
        <v>0</v>
      </c>
      <c r="R168" s="142">
        <f>Q168*H168</f>
        <v>0</v>
      </c>
      <c r="S168" s="142">
        <v>0</v>
      </c>
      <c r="T168" s="143">
        <f>S168*H168</f>
        <v>0</v>
      </c>
      <c r="AR168" s="144" t="s">
        <v>134</v>
      </c>
      <c r="AT168" s="144" t="s">
        <v>120</v>
      </c>
      <c r="AU168" s="144" t="s">
        <v>85</v>
      </c>
      <c r="AY168" s="17" t="s">
        <v>117</v>
      </c>
      <c r="BE168" s="145">
        <f>IF(N168="základní",J168,0)</f>
        <v>0</v>
      </c>
      <c r="BF168" s="145">
        <f>IF(N168="snížená",J168,0)</f>
        <v>0</v>
      </c>
      <c r="BG168" s="145">
        <f>IF(N168="zákl. přenesená",J168,0)</f>
        <v>0</v>
      </c>
      <c r="BH168" s="145">
        <f>IF(N168="sníž. přenesená",J168,0)</f>
        <v>0</v>
      </c>
      <c r="BI168" s="145">
        <f>IF(N168="nulová",J168,0)</f>
        <v>0</v>
      </c>
      <c r="BJ168" s="17" t="s">
        <v>83</v>
      </c>
      <c r="BK168" s="145">
        <f>ROUND(I168*H168,2)</f>
        <v>0</v>
      </c>
      <c r="BL168" s="17" t="s">
        <v>134</v>
      </c>
      <c r="BM168" s="144" t="s">
        <v>258</v>
      </c>
    </row>
    <row r="169" spans="2:65" s="13" customFormat="1" ht="10.199999999999999">
      <c r="B169" s="153"/>
      <c r="D169" s="147" t="s">
        <v>154</v>
      </c>
      <c r="E169" s="154" t="s">
        <v>1</v>
      </c>
      <c r="F169" s="155" t="s">
        <v>259</v>
      </c>
      <c r="H169" s="156">
        <v>12.5</v>
      </c>
      <c r="I169" s="157"/>
      <c r="L169" s="153"/>
      <c r="M169" s="158"/>
      <c r="T169" s="159"/>
      <c r="AT169" s="154" t="s">
        <v>154</v>
      </c>
      <c r="AU169" s="154" t="s">
        <v>85</v>
      </c>
      <c r="AV169" s="13" t="s">
        <v>85</v>
      </c>
      <c r="AW169" s="13" t="s">
        <v>31</v>
      </c>
      <c r="AX169" s="13" t="s">
        <v>75</v>
      </c>
      <c r="AY169" s="154" t="s">
        <v>117</v>
      </c>
    </row>
    <row r="170" spans="2:65" s="13" customFormat="1" ht="10.199999999999999">
      <c r="B170" s="153"/>
      <c r="D170" s="147" t="s">
        <v>154</v>
      </c>
      <c r="E170" s="154" t="s">
        <v>1</v>
      </c>
      <c r="F170" s="155" t="s">
        <v>260</v>
      </c>
      <c r="H170" s="156">
        <v>22</v>
      </c>
      <c r="I170" s="157"/>
      <c r="L170" s="153"/>
      <c r="M170" s="158"/>
      <c r="T170" s="159"/>
      <c r="AT170" s="154" t="s">
        <v>154</v>
      </c>
      <c r="AU170" s="154" t="s">
        <v>85</v>
      </c>
      <c r="AV170" s="13" t="s">
        <v>85</v>
      </c>
      <c r="AW170" s="13" t="s">
        <v>31</v>
      </c>
      <c r="AX170" s="13" t="s">
        <v>75</v>
      </c>
      <c r="AY170" s="154" t="s">
        <v>117</v>
      </c>
    </row>
    <row r="171" spans="2:65" s="13" customFormat="1" ht="10.199999999999999">
      <c r="B171" s="153"/>
      <c r="D171" s="147" t="s">
        <v>154</v>
      </c>
      <c r="E171" s="154" t="s">
        <v>1</v>
      </c>
      <c r="F171" s="155" t="s">
        <v>261</v>
      </c>
      <c r="H171" s="156">
        <v>39.6</v>
      </c>
      <c r="I171" s="157"/>
      <c r="L171" s="153"/>
      <c r="M171" s="158"/>
      <c r="T171" s="159"/>
      <c r="AT171" s="154" t="s">
        <v>154</v>
      </c>
      <c r="AU171" s="154" t="s">
        <v>85</v>
      </c>
      <c r="AV171" s="13" t="s">
        <v>85</v>
      </c>
      <c r="AW171" s="13" t="s">
        <v>31</v>
      </c>
      <c r="AX171" s="13" t="s">
        <v>75</v>
      </c>
      <c r="AY171" s="154" t="s">
        <v>117</v>
      </c>
    </row>
    <row r="172" spans="2:65" s="13" customFormat="1" ht="10.199999999999999">
      <c r="B172" s="153"/>
      <c r="D172" s="147" t="s">
        <v>154</v>
      </c>
      <c r="E172" s="154" t="s">
        <v>1</v>
      </c>
      <c r="F172" s="155" t="s">
        <v>262</v>
      </c>
      <c r="H172" s="156">
        <v>12.8</v>
      </c>
      <c r="I172" s="157"/>
      <c r="L172" s="153"/>
      <c r="M172" s="158"/>
      <c r="T172" s="159"/>
      <c r="AT172" s="154" t="s">
        <v>154</v>
      </c>
      <c r="AU172" s="154" t="s">
        <v>85</v>
      </c>
      <c r="AV172" s="13" t="s">
        <v>85</v>
      </c>
      <c r="AW172" s="13" t="s">
        <v>31</v>
      </c>
      <c r="AX172" s="13" t="s">
        <v>75</v>
      </c>
      <c r="AY172" s="154" t="s">
        <v>117</v>
      </c>
    </row>
    <row r="173" spans="2:65" s="14" customFormat="1" ht="10.199999999999999">
      <c r="B173" s="165"/>
      <c r="D173" s="147" t="s">
        <v>154</v>
      </c>
      <c r="E173" s="166" t="s">
        <v>1</v>
      </c>
      <c r="F173" s="167" t="s">
        <v>190</v>
      </c>
      <c r="H173" s="168">
        <v>86.9</v>
      </c>
      <c r="I173" s="169"/>
      <c r="L173" s="165"/>
      <c r="M173" s="170"/>
      <c r="T173" s="171"/>
      <c r="AT173" s="166" t="s">
        <v>154</v>
      </c>
      <c r="AU173" s="166" t="s">
        <v>85</v>
      </c>
      <c r="AV173" s="14" t="s">
        <v>134</v>
      </c>
      <c r="AW173" s="14" t="s">
        <v>31</v>
      </c>
      <c r="AX173" s="14" t="s">
        <v>83</v>
      </c>
      <c r="AY173" s="166" t="s">
        <v>117</v>
      </c>
    </row>
    <row r="174" spans="2:65" s="1" customFormat="1" ht="24.15" customHeight="1">
      <c r="B174" s="132"/>
      <c r="C174" s="133" t="s">
        <v>263</v>
      </c>
      <c r="D174" s="133" t="s">
        <v>120</v>
      </c>
      <c r="E174" s="134" t="s">
        <v>264</v>
      </c>
      <c r="F174" s="135" t="s">
        <v>265</v>
      </c>
      <c r="G174" s="136" t="s">
        <v>233</v>
      </c>
      <c r="H174" s="137">
        <v>7.65</v>
      </c>
      <c r="I174" s="138"/>
      <c r="J174" s="139">
        <f>ROUND(I174*H174,2)</f>
        <v>0</v>
      </c>
      <c r="K174" s="135" t="s">
        <v>124</v>
      </c>
      <c r="L174" s="32"/>
      <c r="M174" s="140" t="s">
        <v>1</v>
      </c>
      <c r="N174" s="141" t="s">
        <v>40</v>
      </c>
      <c r="P174" s="142">
        <f>O174*H174</f>
        <v>0</v>
      </c>
      <c r="Q174" s="142">
        <v>0</v>
      </c>
      <c r="R174" s="142">
        <f>Q174*H174</f>
        <v>0</v>
      </c>
      <c r="S174" s="142">
        <v>0</v>
      </c>
      <c r="T174" s="143">
        <f>S174*H174</f>
        <v>0</v>
      </c>
      <c r="AR174" s="144" t="s">
        <v>134</v>
      </c>
      <c r="AT174" s="144" t="s">
        <v>120</v>
      </c>
      <c r="AU174" s="144" t="s">
        <v>85</v>
      </c>
      <c r="AY174" s="17" t="s">
        <v>117</v>
      </c>
      <c r="BE174" s="145">
        <f>IF(N174="základní",J174,0)</f>
        <v>0</v>
      </c>
      <c r="BF174" s="145">
        <f>IF(N174="snížená",J174,0)</f>
        <v>0</v>
      </c>
      <c r="BG174" s="145">
        <f>IF(N174="zákl. přenesená",J174,0)</f>
        <v>0</v>
      </c>
      <c r="BH174" s="145">
        <f>IF(N174="sníž. přenesená",J174,0)</f>
        <v>0</v>
      </c>
      <c r="BI174" s="145">
        <f>IF(N174="nulová",J174,0)</f>
        <v>0</v>
      </c>
      <c r="BJ174" s="17" t="s">
        <v>83</v>
      </c>
      <c r="BK174" s="145">
        <f>ROUND(I174*H174,2)</f>
        <v>0</v>
      </c>
      <c r="BL174" s="17" t="s">
        <v>134</v>
      </c>
      <c r="BM174" s="144" t="s">
        <v>266</v>
      </c>
    </row>
    <row r="175" spans="2:65" s="13" customFormat="1" ht="10.199999999999999">
      <c r="B175" s="153"/>
      <c r="D175" s="147" t="s">
        <v>154</v>
      </c>
      <c r="E175" s="154" t="s">
        <v>1</v>
      </c>
      <c r="F175" s="155" t="s">
        <v>267</v>
      </c>
      <c r="H175" s="156">
        <v>5.4</v>
      </c>
      <c r="I175" s="157"/>
      <c r="L175" s="153"/>
      <c r="M175" s="158"/>
      <c r="T175" s="159"/>
      <c r="AT175" s="154" t="s">
        <v>154</v>
      </c>
      <c r="AU175" s="154" t="s">
        <v>85</v>
      </c>
      <c r="AV175" s="13" t="s">
        <v>85</v>
      </c>
      <c r="AW175" s="13" t="s">
        <v>31</v>
      </c>
      <c r="AX175" s="13" t="s">
        <v>75</v>
      </c>
      <c r="AY175" s="154" t="s">
        <v>117</v>
      </c>
    </row>
    <row r="176" spans="2:65" s="13" customFormat="1" ht="10.199999999999999">
      <c r="B176" s="153"/>
      <c r="D176" s="147" t="s">
        <v>154</v>
      </c>
      <c r="E176" s="154" t="s">
        <v>1</v>
      </c>
      <c r="F176" s="155" t="s">
        <v>268</v>
      </c>
      <c r="H176" s="156">
        <v>2.25</v>
      </c>
      <c r="I176" s="157"/>
      <c r="L176" s="153"/>
      <c r="M176" s="158"/>
      <c r="T176" s="159"/>
      <c r="AT176" s="154" t="s">
        <v>154</v>
      </c>
      <c r="AU176" s="154" t="s">
        <v>85</v>
      </c>
      <c r="AV176" s="13" t="s">
        <v>85</v>
      </c>
      <c r="AW176" s="13" t="s">
        <v>31</v>
      </c>
      <c r="AX176" s="13" t="s">
        <v>75</v>
      </c>
      <c r="AY176" s="154" t="s">
        <v>117</v>
      </c>
    </row>
    <row r="177" spans="2:65" s="14" customFormat="1" ht="10.199999999999999">
      <c r="B177" s="165"/>
      <c r="D177" s="147" t="s">
        <v>154</v>
      </c>
      <c r="E177" s="166" t="s">
        <v>1</v>
      </c>
      <c r="F177" s="167" t="s">
        <v>190</v>
      </c>
      <c r="H177" s="168">
        <v>7.65</v>
      </c>
      <c r="I177" s="169"/>
      <c r="L177" s="165"/>
      <c r="M177" s="170"/>
      <c r="T177" s="171"/>
      <c r="AT177" s="166" t="s">
        <v>154</v>
      </c>
      <c r="AU177" s="166" t="s">
        <v>85</v>
      </c>
      <c r="AV177" s="14" t="s">
        <v>134</v>
      </c>
      <c r="AW177" s="14" t="s">
        <v>31</v>
      </c>
      <c r="AX177" s="14" t="s">
        <v>83</v>
      </c>
      <c r="AY177" s="166" t="s">
        <v>117</v>
      </c>
    </row>
    <row r="178" spans="2:65" s="1" customFormat="1" ht="21.75" customHeight="1">
      <c r="B178" s="132"/>
      <c r="C178" s="133" t="s">
        <v>269</v>
      </c>
      <c r="D178" s="133" t="s">
        <v>120</v>
      </c>
      <c r="E178" s="134" t="s">
        <v>270</v>
      </c>
      <c r="F178" s="135" t="s">
        <v>271</v>
      </c>
      <c r="G178" s="136" t="s">
        <v>181</v>
      </c>
      <c r="H178" s="137">
        <v>122</v>
      </c>
      <c r="I178" s="138"/>
      <c r="J178" s="139">
        <f>ROUND(I178*H178,2)</f>
        <v>0</v>
      </c>
      <c r="K178" s="135" t="s">
        <v>124</v>
      </c>
      <c r="L178" s="32"/>
      <c r="M178" s="140" t="s">
        <v>1</v>
      </c>
      <c r="N178" s="141" t="s">
        <v>40</v>
      </c>
      <c r="P178" s="142">
        <f>O178*H178</f>
        <v>0</v>
      </c>
      <c r="Q178" s="142">
        <v>8.4000000000000003E-4</v>
      </c>
      <c r="R178" s="142">
        <f>Q178*H178</f>
        <v>0.10248</v>
      </c>
      <c r="S178" s="142">
        <v>0</v>
      </c>
      <c r="T178" s="143">
        <f>S178*H178</f>
        <v>0</v>
      </c>
      <c r="AR178" s="144" t="s">
        <v>134</v>
      </c>
      <c r="AT178" s="144" t="s">
        <v>120</v>
      </c>
      <c r="AU178" s="144" t="s">
        <v>85</v>
      </c>
      <c r="AY178" s="17" t="s">
        <v>117</v>
      </c>
      <c r="BE178" s="145">
        <f>IF(N178="základní",J178,0)</f>
        <v>0</v>
      </c>
      <c r="BF178" s="145">
        <f>IF(N178="snížená",J178,0)</f>
        <v>0</v>
      </c>
      <c r="BG178" s="145">
        <f>IF(N178="zákl. přenesená",J178,0)</f>
        <v>0</v>
      </c>
      <c r="BH178" s="145">
        <f>IF(N178="sníž. přenesená",J178,0)</f>
        <v>0</v>
      </c>
      <c r="BI178" s="145">
        <f>IF(N178="nulová",J178,0)</f>
        <v>0</v>
      </c>
      <c r="BJ178" s="17" t="s">
        <v>83</v>
      </c>
      <c r="BK178" s="145">
        <f>ROUND(I178*H178,2)</f>
        <v>0</v>
      </c>
      <c r="BL178" s="17" t="s">
        <v>134</v>
      </c>
      <c r="BM178" s="144" t="s">
        <v>272</v>
      </c>
    </row>
    <row r="179" spans="2:65" s="13" customFormat="1" ht="10.199999999999999">
      <c r="B179" s="153"/>
      <c r="D179" s="147" t="s">
        <v>154</v>
      </c>
      <c r="E179" s="154" t="s">
        <v>1</v>
      </c>
      <c r="F179" s="155" t="s">
        <v>273</v>
      </c>
      <c r="H179" s="156">
        <v>122</v>
      </c>
      <c r="I179" s="157"/>
      <c r="L179" s="153"/>
      <c r="M179" s="158"/>
      <c r="T179" s="159"/>
      <c r="AT179" s="154" t="s">
        <v>154</v>
      </c>
      <c r="AU179" s="154" t="s">
        <v>85</v>
      </c>
      <c r="AV179" s="13" t="s">
        <v>85</v>
      </c>
      <c r="AW179" s="13" t="s">
        <v>31</v>
      </c>
      <c r="AX179" s="13" t="s">
        <v>83</v>
      </c>
      <c r="AY179" s="154" t="s">
        <v>117</v>
      </c>
    </row>
    <row r="180" spans="2:65" s="1" customFormat="1" ht="24.15" customHeight="1">
      <c r="B180" s="132"/>
      <c r="C180" s="133" t="s">
        <v>274</v>
      </c>
      <c r="D180" s="133" t="s">
        <v>120</v>
      </c>
      <c r="E180" s="134" t="s">
        <v>275</v>
      </c>
      <c r="F180" s="135" t="s">
        <v>276</v>
      </c>
      <c r="G180" s="136" t="s">
        <v>181</v>
      </c>
      <c r="H180" s="137">
        <v>122</v>
      </c>
      <c r="I180" s="138"/>
      <c r="J180" s="139">
        <f>ROUND(I180*H180,2)</f>
        <v>0</v>
      </c>
      <c r="K180" s="135" t="s">
        <v>124</v>
      </c>
      <c r="L180" s="32"/>
      <c r="M180" s="140" t="s">
        <v>1</v>
      </c>
      <c r="N180" s="141" t="s">
        <v>40</v>
      </c>
      <c r="P180" s="142">
        <f>O180*H180</f>
        <v>0</v>
      </c>
      <c r="Q180" s="142">
        <v>0</v>
      </c>
      <c r="R180" s="142">
        <f>Q180*H180</f>
        <v>0</v>
      </c>
      <c r="S180" s="142">
        <v>0</v>
      </c>
      <c r="T180" s="143">
        <f>S180*H180</f>
        <v>0</v>
      </c>
      <c r="AR180" s="144" t="s">
        <v>134</v>
      </c>
      <c r="AT180" s="144" t="s">
        <v>120</v>
      </c>
      <c r="AU180" s="144" t="s">
        <v>85</v>
      </c>
      <c r="AY180" s="17" t="s">
        <v>117</v>
      </c>
      <c r="BE180" s="145">
        <f>IF(N180="základní",J180,0)</f>
        <v>0</v>
      </c>
      <c r="BF180" s="145">
        <f>IF(N180="snížená",J180,0)</f>
        <v>0</v>
      </c>
      <c r="BG180" s="145">
        <f>IF(N180="zákl. přenesená",J180,0)</f>
        <v>0</v>
      </c>
      <c r="BH180" s="145">
        <f>IF(N180="sníž. přenesená",J180,0)</f>
        <v>0</v>
      </c>
      <c r="BI180" s="145">
        <f>IF(N180="nulová",J180,0)</f>
        <v>0</v>
      </c>
      <c r="BJ180" s="17" t="s">
        <v>83</v>
      </c>
      <c r="BK180" s="145">
        <f>ROUND(I180*H180,2)</f>
        <v>0</v>
      </c>
      <c r="BL180" s="17" t="s">
        <v>134</v>
      </c>
      <c r="BM180" s="144" t="s">
        <v>277</v>
      </c>
    </row>
    <row r="181" spans="2:65" s="1" customFormat="1" ht="37.799999999999997" customHeight="1">
      <c r="B181" s="132"/>
      <c r="C181" s="133" t="s">
        <v>278</v>
      </c>
      <c r="D181" s="133" t="s">
        <v>120</v>
      </c>
      <c r="E181" s="134" t="s">
        <v>279</v>
      </c>
      <c r="F181" s="135" t="s">
        <v>280</v>
      </c>
      <c r="G181" s="136" t="s">
        <v>233</v>
      </c>
      <c r="H181" s="137">
        <v>258.976</v>
      </c>
      <c r="I181" s="138"/>
      <c r="J181" s="139">
        <f>ROUND(I181*H181,2)</f>
        <v>0</v>
      </c>
      <c r="K181" s="135" t="s">
        <v>124</v>
      </c>
      <c r="L181" s="32"/>
      <c r="M181" s="140" t="s">
        <v>1</v>
      </c>
      <c r="N181" s="141" t="s">
        <v>40</v>
      </c>
      <c r="P181" s="142">
        <f>O181*H181</f>
        <v>0</v>
      </c>
      <c r="Q181" s="142">
        <v>0</v>
      </c>
      <c r="R181" s="142">
        <f>Q181*H181</f>
        <v>0</v>
      </c>
      <c r="S181" s="142">
        <v>0</v>
      </c>
      <c r="T181" s="143">
        <f>S181*H181</f>
        <v>0</v>
      </c>
      <c r="AR181" s="144" t="s">
        <v>134</v>
      </c>
      <c r="AT181" s="144" t="s">
        <v>120</v>
      </c>
      <c r="AU181" s="144" t="s">
        <v>85</v>
      </c>
      <c r="AY181" s="17" t="s">
        <v>117</v>
      </c>
      <c r="BE181" s="145">
        <f>IF(N181="základní",J181,0)</f>
        <v>0</v>
      </c>
      <c r="BF181" s="145">
        <f>IF(N181="snížená",J181,0)</f>
        <v>0</v>
      </c>
      <c r="BG181" s="145">
        <f>IF(N181="zákl. přenesená",J181,0)</f>
        <v>0</v>
      </c>
      <c r="BH181" s="145">
        <f>IF(N181="sníž. přenesená",J181,0)</f>
        <v>0</v>
      </c>
      <c r="BI181" s="145">
        <f>IF(N181="nulová",J181,0)</f>
        <v>0</v>
      </c>
      <c r="BJ181" s="17" t="s">
        <v>83</v>
      </c>
      <c r="BK181" s="145">
        <f>ROUND(I181*H181,2)</f>
        <v>0</v>
      </c>
      <c r="BL181" s="17" t="s">
        <v>134</v>
      </c>
      <c r="BM181" s="144" t="s">
        <v>281</v>
      </c>
    </row>
    <row r="182" spans="2:65" s="13" customFormat="1" ht="10.199999999999999">
      <c r="B182" s="153"/>
      <c r="D182" s="147" t="s">
        <v>154</v>
      </c>
      <c r="E182" s="154" t="s">
        <v>1</v>
      </c>
      <c r="F182" s="155" t="s">
        <v>282</v>
      </c>
      <c r="H182" s="156">
        <v>227.41</v>
      </c>
      <c r="I182" s="157"/>
      <c r="L182" s="153"/>
      <c r="M182" s="158"/>
      <c r="T182" s="159"/>
      <c r="AT182" s="154" t="s">
        <v>154</v>
      </c>
      <c r="AU182" s="154" t="s">
        <v>85</v>
      </c>
      <c r="AV182" s="13" t="s">
        <v>85</v>
      </c>
      <c r="AW182" s="13" t="s">
        <v>31</v>
      </c>
      <c r="AX182" s="13" t="s">
        <v>75</v>
      </c>
      <c r="AY182" s="154" t="s">
        <v>117</v>
      </c>
    </row>
    <row r="183" spans="2:65" s="13" customFormat="1" ht="10.199999999999999">
      <c r="B183" s="153"/>
      <c r="D183" s="147" t="s">
        <v>154</v>
      </c>
      <c r="E183" s="154" t="s">
        <v>1</v>
      </c>
      <c r="F183" s="155" t="s">
        <v>283</v>
      </c>
      <c r="H183" s="156">
        <v>139.87</v>
      </c>
      <c r="I183" s="157"/>
      <c r="L183" s="153"/>
      <c r="M183" s="158"/>
      <c r="T183" s="159"/>
      <c r="AT183" s="154" t="s">
        <v>154</v>
      </c>
      <c r="AU183" s="154" t="s">
        <v>85</v>
      </c>
      <c r="AV183" s="13" t="s">
        <v>85</v>
      </c>
      <c r="AW183" s="13" t="s">
        <v>31</v>
      </c>
      <c r="AX183" s="13" t="s">
        <v>75</v>
      </c>
      <c r="AY183" s="154" t="s">
        <v>117</v>
      </c>
    </row>
    <row r="184" spans="2:65" s="13" customFormat="1" ht="10.199999999999999">
      <c r="B184" s="153"/>
      <c r="D184" s="147" t="s">
        <v>154</v>
      </c>
      <c r="E184" s="154" t="s">
        <v>1</v>
      </c>
      <c r="F184" s="155" t="s">
        <v>284</v>
      </c>
      <c r="H184" s="156">
        <v>7.65</v>
      </c>
      <c r="I184" s="157"/>
      <c r="L184" s="153"/>
      <c r="M184" s="158"/>
      <c r="T184" s="159"/>
      <c r="AT184" s="154" t="s">
        <v>154</v>
      </c>
      <c r="AU184" s="154" t="s">
        <v>85</v>
      </c>
      <c r="AV184" s="13" t="s">
        <v>85</v>
      </c>
      <c r="AW184" s="13" t="s">
        <v>31</v>
      </c>
      <c r="AX184" s="13" t="s">
        <v>75</v>
      </c>
      <c r="AY184" s="154" t="s">
        <v>117</v>
      </c>
    </row>
    <row r="185" spans="2:65" s="15" customFormat="1" ht="10.199999999999999">
      <c r="B185" s="172"/>
      <c r="D185" s="147" t="s">
        <v>154</v>
      </c>
      <c r="E185" s="173" t="s">
        <v>1</v>
      </c>
      <c r="F185" s="174" t="s">
        <v>239</v>
      </c>
      <c r="H185" s="175">
        <v>374.93</v>
      </c>
      <c r="I185" s="176"/>
      <c r="L185" s="172"/>
      <c r="M185" s="177"/>
      <c r="T185" s="178"/>
      <c r="AT185" s="173" t="s">
        <v>154</v>
      </c>
      <c r="AU185" s="173" t="s">
        <v>85</v>
      </c>
      <c r="AV185" s="15" t="s">
        <v>130</v>
      </c>
      <c r="AW185" s="15" t="s">
        <v>31</v>
      </c>
      <c r="AX185" s="15" t="s">
        <v>75</v>
      </c>
      <c r="AY185" s="173" t="s">
        <v>117</v>
      </c>
    </row>
    <row r="186" spans="2:65" s="12" customFormat="1" ht="10.199999999999999">
      <c r="B186" s="146"/>
      <c r="D186" s="147" t="s">
        <v>154</v>
      </c>
      <c r="E186" s="148" t="s">
        <v>1</v>
      </c>
      <c r="F186" s="149" t="s">
        <v>285</v>
      </c>
      <c r="H186" s="148" t="s">
        <v>1</v>
      </c>
      <c r="I186" s="150"/>
      <c r="L186" s="146"/>
      <c r="M186" s="151"/>
      <c r="T186" s="152"/>
      <c r="AT186" s="148" t="s">
        <v>154</v>
      </c>
      <c r="AU186" s="148" t="s">
        <v>85</v>
      </c>
      <c r="AV186" s="12" t="s">
        <v>83</v>
      </c>
      <c r="AW186" s="12" t="s">
        <v>31</v>
      </c>
      <c r="AX186" s="12" t="s">
        <v>75</v>
      </c>
      <c r="AY186" s="148" t="s">
        <v>117</v>
      </c>
    </row>
    <row r="187" spans="2:65" s="13" customFormat="1" ht="10.199999999999999">
      <c r="B187" s="153"/>
      <c r="D187" s="147" t="s">
        <v>154</v>
      </c>
      <c r="E187" s="154" t="s">
        <v>1</v>
      </c>
      <c r="F187" s="155" t="s">
        <v>286</v>
      </c>
      <c r="H187" s="156">
        <v>-70.58</v>
      </c>
      <c r="I187" s="157"/>
      <c r="L187" s="153"/>
      <c r="M187" s="158"/>
      <c r="T187" s="159"/>
      <c r="AT187" s="154" t="s">
        <v>154</v>
      </c>
      <c r="AU187" s="154" t="s">
        <v>85</v>
      </c>
      <c r="AV187" s="13" t="s">
        <v>85</v>
      </c>
      <c r="AW187" s="13" t="s">
        <v>31</v>
      </c>
      <c r="AX187" s="13" t="s">
        <v>75</v>
      </c>
      <c r="AY187" s="154" t="s">
        <v>117</v>
      </c>
    </row>
    <row r="188" spans="2:65" s="13" customFormat="1" ht="10.199999999999999">
      <c r="B188" s="153"/>
      <c r="D188" s="147" t="s">
        <v>154</v>
      </c>
      <c r="E188" s="154" t="s">
        <v>1</v>
      </c>
      <c r="F188" s="155" t="s">
        <v>287</v>
      </c>
      <c r="H188" s="156">
        <v>-43.25</v>
      </c>
      <c r="I188" s="157"/>
      <c r="L188" s="153"/>
      <c r="M188" s="158"/>
      <c r="T188" s="159"/>
      <c r="AT188" s="154" t="s">
        <v>154</v>
      </c>
      <c r="AU188" s="154" t="s">
        <v>85</v>
      </c>
      <c r="AV188" s="13" t="s">
        <v>85</v>
      </c>
      <c r="AW188" s="13" t="s">
        <v>31</v>
      </c>
      <c r="AX188" s="13" t="s">
        <v>75</v>
      </c>
      <c r="AY188" s="154" t="s">
        <v>117</v>
      </c>
    </row>
    <row r="189" spans="2:65" s="13" customFormat="1" ht="10.199999999999999">
      <c r="B189" s="153"/>
      <c r="D189" s="147" t="s">
        <v>154</v>
      </c>
      <c r="E189" s="154" t="s">
        <v>1</v>
      </c>
      <c r="F189" s="155" t="s">
        <v>288</v>
      </c>
      <c r="H189" s="156">
        <v>-2.1240000000000001</v>
      </c>
      <c r="I189" s="157"/>
      <c r="L189" s="153"/>
      <c r="M189" s="158"/>
      <c r="T189" s="159"/>
      <c r="AT189" s="154" t="s">
        <v>154</v>
      </c>
      <c r="AU189" s="154" t="s">
        <v>85</v>
      </c>
      <c r="AV189" s="13" t="s">
        <v>85</v>
      </c>
      <c r="AW189" s="13" t="s">
        <v>31</v>
      </c>
      <c r="AX189" s="13" t="s">
        <v>75</v>
      </c>
      <c r="AY189" s="154" t="s">
        <v>117</v>
      </c>
    </row>
    <row r="190" spans="2:65" s="15" customFormat="1" ht="10.199999999999999">
      <c r="B190" s="172"/>
      <c r="D190" s="147" t="s">
        <v>154</v>
      </c>
      <c r="E190" s="173" t="s">
        <v>1</v>
      </c>
      <c r="F190" s="174" t="s">
        <v>239</v>
      </c>
      <c r="H190" s="175">
        <v>-115.95399999999999</v>
      </c>
      <c r="I190" s="176"/>
      <c r="L190" s="172"/>
      <c r="M190" s="177"/>
      <c r="T190" s="178"/>
      <c r="AT190" s="173" t="s">
        <v>154</v>
      </c>
      <c r="AU190" s="173" t="s">
        <v>85</v>
      </c>
      <c r="AV190" s="15" t="s">
        <v>130</v>
      </c>
      <c r="AW190" s="15" t="s">
        <v>31</v>
      </c>
      <c r="AX190" s="15" t="s">
        <v>75</v>
      </c>
      <c r="AY190" s="173" t="s">
        <v>117</v>
      </c>
    </row>
    <row r="191" spans="2:65" s="14" customFormat="1" ht="10.199999999999999">
      <c r="B191" s="165"/>
      <c r="D191" s="147" t="s">
        <v>154</v>
      </c>
      <c r="E191" s="166" t="s">
        <v>1</v>
      </c>
      <c r="F191" s="167" t="s">
        <v>190</v>
      </c>
      <c r="H191" s="168">
        <v>258.976</v>
      </c>
      <c r="I191" s="169"/>
      <c r="L191" s="165"/>
      <c r="M191" s="170"/>
      <c r="T191" s="171"/>
      <c r="AT191" s="166" t="s">
        <v>154</v>
      </c>
      <c r="AU191" s="166" t="s">
        <v>85</v>
      </c>
      <c r="AV191" s="14" t="s">
        <v>134</v>
      </c>
      <c r="AW191" s="14" t="s">
        <v>31</v>
      </c>
      <c r="AX191" s="14" t="s">
        <v>83</v>
      </c>
      <c r="AY191" s="166" t="s">
        <v>117</v>
      </c>
    </row>
    <row r="192" spans="2:65" s="1" customFormat="1" ht="37.799999999999997" customHeight="1">
      <c r="B192" s="132"/>
      <c r="C192" s="133" t="s">
        <v>289</v>
      </c>
      <c r="D192" s="133" t="s">
        <v>120</v>
      </c>
      <c r="E192" s="134" t="s">
        <v>290</v>
      </c>
      <c r="F192" s="135" t="s">
        <v>291</v>
      </c>
      <c r="G192" s="136" t="s">
        <v>233</v>
      </c>
      <c r="H192" s="137">
        <v>1035.92</v>
      </c>
      <c r="I192" s="138"/>
      <c r="J192" s="139">
        <f>ROUND(I192*H192,2)</f>
        <v>0</v>
      </c>
      <c r="K192" s="135" t="s">
        <v>124</v>
      </c>
      <c r="L192" s="32"/>
      <c r="M192" s="140" t="s">
        <v>1</v>
      </c>
      <c r="N192" s="141" t="s">
        <v>40</v>
      </c>
      <c r="P192" s="142">
        <f>O192*H192</f>
        <v>0</v>
      </c>
      <c r="Q192" s="142">
        <v>0</v>
      </c>
      <c r="R192" s="142">
        <f>Q192*H192</f>
        <v>0</v>
      </c>
      <c r="S192" s="142">
        <v>0</v>
      </c>
      <c r="T192" s="143">
        <f>S192*H192</f>
        <v>0</v>
      </c>
      <c r="AR192" s="144" t="s">
        <v>134</v>
      </c>
      <c r="AT192" s="144" t="s">
        <v>120</v>
      </c>
      <c r="AU192" s="144" t="s">
        <v>85</v>
      </c>
      <c r="AY192" s="17" t="s">
        <v>117</v>
      </c>
      <c r="BE192" s="145">
        <f>IF(N192="základní",J192,0)</f>
        <v>0</v>
      </c>
      <c r="BF192" s="145">
        <f>IF(N192="snížená",J192,0)</f>
        <v>0</v>
      </c>
      <c r="BG192" s="145">
        <f>IF(N192="zákl. přenesená",J192,0)</f>
        <v>0</v>
      </c>
      <c r="BH192" s="145">
        <f>IF(N192="sníž. přenesená",J192,0)</f>
        <v>0</v>
      </c>
      <c r="BI192" s="145">
        <f>IF(N192="nulová",J192,0)</f>
        <v>0</v>
      </c>
      <c r="BJ192" s="17" t="s">
        <v>83</v>
      </c>
      <c r="BK192" s="145">
        <f>ROUND(I192*H192,2)</f>
        <v>0</v>
      </c>
      <c r="BL192" s="17" t="s">
        <v>134</v>
      </c>
      <c r="BM192" s="144" t="s">
        <v>292</v>
      </c>
    </row>
    <row r="193" spans="2:65" s="13" customFormat="1" ht="10.199999999999999">
      <c r="B193" s="153"/>
      <c r="D193" s="147" t="s">
        <v>154</v>
      </c>
      <c r="E193" s="154" t="s">
        <v>1</v>
      </c>
      <c r="F193" s="155" t="s">
        <v>293</v>
      </c>
      <c r="H193" s="156">
        <v>1035.92</v>
      </c>
      <c r="I193" s="157"/>
      <c r="L193" s="153"/>
      <c r="M193" s="158"/>
      <c r="T193" s="159"/>
      <c r="AT193" s="154" t="s">
        <v>154</v>
      </c>
      <c r="AU193" s="154" t="s">
        <v>85</v>
      </c>
      <c r="AV193" s="13" t="s">
        <v>85</v>
      </c>
      <c r="AW193" s="13" t="s">
        <v>31</v>
      </c>
      <c r="AX193" s="13" t="s">
        <v>83</v>
      </c>
      <c r="AY193" s="154" t="s">
        <v>117</v>
      </c>
    </row>
    <row r="194" spans="2:65" s="1" customFormat="1" ht="24.15" customHeight="1">
      <c r="B194" s="132"/>
      <c r="C194" s="133" t="s">
        <v>7</v>
      </c>
      <c r="D194" s="133" t="s">
        <v>120</v>
      </c>
      <c r="E194" s="134" t="s">
        <v>294</v>
      </c>
      <c r="F194" s="135" t="s">
        <v>295</v>
      </c>
      <c r="G194" s="136" t="s">
        <v>233</v>
      </c>
      <c r="H194" s="137">
        <v>258.98</v>
      </c>
      <c r="I194" s="138"/>
      <c r="J194" s="139">
        <f>ROUND(I194*H194,2)</f>
        <v>0</v>
      </c>
      <c r="K194" s="135" t="s">
        <v>124</v>
      </c>
      <c r="L194" s="32"/>
      <c r="M194" s="140" t="s">
        <v>1</v>
      </c>
      <c r="N194" s="141" t="s">
        <v>40</v>
      </c>
      <c r="P194" s="142">
        <f>O194*H194</f>
        <v>0</v>
      </c>
      <c r="Q194" s="142">
        <v>0</v>
      </c>
      <c r="R194" s="142">
        <f>Q194*H194</f>
        <v>0</v>
      </c>
      <c r="S194" s="142">
        <v>0</v>
      </c>
      <c r="T194" s="143">
        <f>S194*H194</f>
        <v>0</v>
      </c>
      <c r="AR194" s="144" t="s">
        <v>134</v>
      </c>
      <c r="AT194" s="144" t="s">
        <v>120</v>
      </c>
      <c r="AU194" s="144" t="s">
        <v>85</v>
      </c>
      <c r="AY194" s="17" t="s">
        <v>117</v>
      </c>
      <c r="BE194" s="145">
        <f>IF(N194="základní",J194,0)</f>
        <v>0</v>
      </c>
      <c r="BF194" s="145">
        <f>IF(N194="snížená",J194,0)</f>
        <v>0</v>
      </c>
      <c r="BG194" s="145">
        <f>IF(N194="zákl. přenesená",J194,0)</f>
        <v>0</v>
      </c>
      <c r="BH194" s="145">
        <f>IF(N194="sníž. přenesená",J194,0)</f>
        <v>0</v>
      </c>
      <c r="BI194" s="145">
        <f>IF(N194="nulová",J194,0)</f>
        <v>0</v>
      </c>
      <c r="BJ194" s="17" t="s">
        <v>83</v>
      </c>
      <c r="BK194" s="145">
        <f>ROUND(I194*H194,2)</f>
        <v>0</v>
      </c>
      <c r="BL194" s="17" t="s">
        <v>134</v>
      </c>
      <c r="BM194" s="144" t="s">
        <v>296</v>
      </c>
    </row>
    <row r="195" spans="2:65" s="1" customFormat="1" ht="33" customHeight="1">
      <c r="B195" s="132"/>
      <c r="C195" s="133" t="s">
        <v>297</v>
      </c>
      <c r="D195" s="133" t="s">
        <v>120</v>
      </c>
      <c r="E195" s="134" t="s">
        <v>298</v>
      </c>
      <c r="F195" s="135" t="s">
        <v>299</v>
      </c>
      <c r="G195" s="136" t="s">
        <v>300</v>
      </c>
      <c r="H195" s="137">
        <v>492.06200000000001</v>
      </c>
      <c r="I195" s="138"/>
      <c r="J195" s="139">
        <f>ROUND(I195*H195,2)</f>
        <v>0</v>
      </c>
      <c r="K195" s="135" t="s">
        <v>124</v>
      </c>
      <c r="L195" s="32"/>
      <c r="M195" s="140" t="s">
        <v>1</v>
      </c>
      <c r="N195" s="141" t="s">
        <v>40</v>
      </c>
      <c r="P195" s="142">
        <f>O195*H195</f>
        <v>0</v>
      </c>
      <c r="Q195" s="142">
        <v>0</v>
      </c>
      <c r="R195" s="142">
        <f>Q195*H195</f>
        <v>0</v>
      </c>
      <c r="S195" s="142">
        <v>0</v>
      </c>
      <c r="T195" s="143">
        <f>S195*H195</f>
        <v>0</v>
      </c>
      <c r="AR195" s="144" t="s">
        <v>134</v>
      </c>
      <c r="AT195" s="144" t="s">
        <v>120</v>
      </c>
      <c r="AU195" s="144" t="s">
        <v>85</v>
      </c>
      <c r="AY195" s="17" t="s">
        <v>117</v>
      </c>
      <c r="BE195" s="145">
        <f>IF(N195="základní",J195,0)</f>
        <v>0</v>
      </c>
      <c r="BF195" s="145">
        <f>IF(N195="snížená",J195,0)</f>
        <v>0</v>
      </c>
      <c r="BG195" s="145">
        <f>IF(N195="zákl. přenesená",J195,0)</f>
        <v>0</v>
      </c>
      <c r="BH195" s="145">
        <f>IF(N195="sníž. přenesená",J195,0)</f>
        <v>0</v>
      </c>
      <c r="BI195" s="145">
        <f>IF(N195="nulová",J195,0)</f>
        <v>0</v>
      </c>
      <c r="BJ195" s="17" t="s">
        <v>83</v>
      </c>
      <c r="BK195" s="145">
        <f>ROUND(I195*H195,2)</f>
        <v>0</v>
      </c>
      <c r="BL195" s="17" t="s">
        <v>134</v>
      </c>
      <c r="BM195" s="144" t="s">
        <v>301</v>
      </c>
    </row>
    <row r="196" spans="2:65" s="13" customFormat="1" ht="10.199999999999999">
      <c r="B196" s="153"/>
      <c r="D196" s="147" t="s">
        <v>154</v>
      </c>
      <c r="E196" s="154" t="s">
        <v>1</v>
      </c>
      <c r="F196" s="155" t="s">
        <v>302</v>
      </c>
      <c r="H196" s="156">
        <v>492.06200000000001</v>
      </c>
      <c r="I196" s="157"/>
      <c r="L196" s="153"/>
      <c r="M196" s="158"/>
      <c r="T196" s="159"/>
      <c r="AT196" s="154" t="s">
        <v>154</v>
      </c>
      <c r="AU196" s="154" t="s">
        <v>85</v>
      </c>
      <c r="AV196" s="13" t="s">
        <v>85</v>
      </c>
      <c r="AW196" s="13" t="s">
        <v>31</v>
      </c>
      <c r="AX196" s="13" t="s">
        <v>83</v>
      </c>
      <c r="AY196" s="154" t="s">
        <v>117</v>
      </c>
    </row>
    <row r="197" spans="2:65" s="1" customFormat="1" ht="16.5" customHeight="1">
      <c r="B197" s="132"/>
      <c r="C197" s="133" t="s">
        <v>303</v>
      </c>
      <c r="D197" s="133" t="s">
        <v>120</v>
      </c>
      <c r="E197" s="134" t="s">
        <v>304</v>
      </c>
      <c r="F197" s="135" t="s">
        <v>305</v>
      </c>
      <c r="G197" s="136" t="s">
        <v>233</v>
      </c>
      <c r="H197" s="137">
        <v>258.98</v>
      </c>
      <c r="I197" s="138"/>
      <c r="J197" s="139">
        <f>ROUND(I197*H197,2)</f>
        <v>0</v>
      </c>
      <c r="K197" s="135" t="s">
        <v>124</v>
      </c>
      <c r="L197" s="32"/>
      <c r="M197" s="140" t="s">
        <v>1</v>
      </c>
      <c r="N197" s="141" t="s">
        <v>40</v>
      </c>
      <c r="P197" s="142">
        <f>O197*H197</f>
        <v>0</v>
      </c>
      <c r="Q197" s="142">
        <v>0</v>
      </c>
      <c r="R197" s="142">
        <f>Q197*H197</f>
        <v>0</v>
      </c>
      <c r="S197" s="142">
        <v>0</v>
      </c>
      <c r="T197" s="143">
        <f>S197*H197</f>
        <v>0</v>
      </c>
      <c r="AR197" s="144" t="s">
        <v>134</v>
      </c>
      <c r="AT197" s="144" t="s">
        <v>120</v>
      </c>
      <c r="AU197" s="144" t="s">
        <v>85</v>
      </c>
      <c r="AY197" s="17" t="s">
        <v>117</v>
      </c>
      <c r="BE197" s="145">
        <f>IF(N197="základní",J197,0)</f>
        <v>0</v>
      </c>
      <c r="BF197" s="145">
        <f>IF(N197="snížená",J197,0)</f>
        <v>0</v>
      </c>
      <c r="BG197" s="145">
        <f>IF(N197="zákl. přenesená",J197,0)</f>
        <v>0</v>
      </c>
      <c r="BH197" s="145">
        <f>IF(N197="sníž. přenesená",J197,0)</f>
        <v>0</v>
      </c>
      <c r="BI197" s="145">
        <f>IF(N197="nulová",J197,0)</f>
        <v>0</v>
      </c>
      <c r="BJ197" s="17" t="s">
        <v>83</v>
      </c>
      <c r="BK197" s="145">
        <f>ROUND(I197*H197,2)</f>
        <v>0</v>
      </c>
      <c r="BL197" s="17" t="s">
        <v>134</v>
      </c>
      <c r="BM197" s="144" t="s">
        <v>306</v>
      </c>
    </row>
    <row r="198" spans="2:65" s="1" customFormat="1" ht="24.15" customHeight="1">
      <c r="B198" s="132"/>
      <c r="C198" s="133" t="s">
        <v>307</v>
      </c>
      <c r="D198" s="133" t="s">
        <v>120</v>
      </c>
      <c r="E198" s="134" t="s">
        <v>308</v>
      </c>
      <c r="F198" s="135" t="s">
        <v>309</v>
      </c>
      <c r="G198" s="136" t="s">
        <v>233</v>
      </c>
      <c r="H198" s="137">
        <v>47.575000000000003</v>
      </c>
      <c r="I198" s="138"/>
      <c r="J198" s="139">
        <f>ROUND(I198*H198,2)</f>
        <v>0</v>
      </c>
      <c r="K198" s="135" t="s">
        <v>124</v>
      </c>
      <c r="L198" s="32"/>
      <c r="M198" s="140" t="s">
        <v>1</v>
      </c>
      <c r="N198" s="141" t="s">
        <v>40</v>
      </c>
      <c r="P198" s="142">
        <f>O198*H198</f>
        <v>0</v>
      </c>
      <c r="Q198" s="142">
        <v>0</v>
      </c>
      <c r="R198" s="142">
        <f>Q198*H198</f>
        <v>0</v>
      </c>
      <c r="S198" s="142">
        <v>0</v>
      </c>
      <c r="T198" s="143">
        <f>S198*H198</f>
        <v>0</v>
      </c>
      <c r="AR198" s="144" t="s">
        <v>134</v>
      </c>
      <c r="AT198" s="144" t="s">
        <v>120</v>
      </c>
      <c r="AU198" s="144" t="s">
        <v>85</v>
      </c>
      <c r="AY198" s="17" t="s">
        <v>117</v>
      </c>
      <c r="BE198" s="145">
        <f>IF(N198="základní",J198,0)</f>
        <v>0</v>
      </c>
      <c r="BF198" s="145">
        <f>IF(N198="snížená",J198,0)</f>
        <v>0</v>
      </c>
      <c r="BG198" s="145">
        <f>IF(N198="zákl. přenesená",J198,0)</f>
        <v>0</v>
      </c>
      <c r="BH198" s="145">
        <f>IF(N198="sníž. přenesená",J198,0)</f>
        <v>0</v>
      </c>
      <c r="BI198" s="145">
        <f>IF(N198="nulová",J198,0)</f>
        <v>0</v>
      </c>
      <c r="BJ198" s="17" t="s">
        <v>83</v>
      </c>
      <c r="BK198" s="145">
        <f>ROUND(I198*H198,2)</f>
        <v>0</v>
      </c>
      <c r="BL198" s="17" t="s">
        <v>134</v>
      </c>
      <c r="BM198" s="144" t="s">
        <v>310</v>
      </c>
    </row>
    <row r="199" spans="2:65" s="13" customFormat="1" ht="10.199999999999999">
      <c r="B199" s="153"/>
      <c r="D199" s="147" t="s">
        <v>154</v>
      </c>
      <c r="E199" s="154" t="s">
        <v>1</v>
      </c>
      <c r="F199" s="155" t="s">
        <v>311</v>
      </c>
      <c r="H199" s="156">
        <v>47.575000000000003</v>
      </c>
      <c r="I199" s="157"/>
      <c r="L199" s="153"/>
      <c r="M199" s="158"/>
      <c r="T199" s="159"/>
      <c r="AT199" s="154" t="s">
        <v>154</v>
      </c>
      <c r="AU199" s="154" t="s">
        <v>85</v>
      </c>
      <c r="AV199" s="13" t="s">
        <v>85</v>
      </c>
      <c r="AW199" s="13" t="s">
        <v>31</v>
      </c>
      <c r="AX199" s="13" t="s">
        <v>83</v>
      </c>
      <c r="AY199" s="154" t="s">
        <v>117</v>
      </c>
    </row>
    <row r="200" spans="2:65" s="1" customFormat="1" ht="33" customHeight="1">
      <c r="B200" s="132"/>
      <c r="C200" s="133" t="s">
        <v>312</v>
      </c>
      <c r="D200" s="133" t="s">
        <v>120</v>
      </c>
      <c r="E200" s="134" t="s">
        <v>313</v>
      </c>
      <c r="F200" s="135" t="s">
        <v>314</v>
      </c>
      <c r="G200" s="136" t="s">
        <v>233</v>
      </c>
      <c r="H200" s="137">
        <v>1.77</v>
      </c>
      <c r="I200" s="138"/>
      <c r="J200" s="139">
        <f>ROUND(I200*H200,2)</f>
        <v>0</v>
      </c>
      <c r="K200" s="135" t="s">
        <v>124</v>
      </c>
      <c r="L200" s="32"/>
      <c r="M200" s="140" t="s">
        <v>1</v>
      </c>
      <c r="N200" s="141" t="s">
        <v>40</v>
      </c>
      <c r="P200" s="142">
        <f>O200*H200</f>
        <v>0</v>
      </c>
      <c r="Q200" s="142">
        <v>0</v>
      </c>
      <c r="R200" s="142">
        <f>Q200*H200</f>
        <v>0</v>
      </c>
      <c r="S200" s="142">
        <v>0</v>
      </c>
      <c r="T200" s="143">
        <f>S200*H200</f>
        <v>0</v>
      </c>
      <c r="AR200" s="144" t="s">
        <v>134</v>
      </c>
      <c r="AT200" s="144" t="s">
        <v>120</v>
      </c>
      <c r="AU200" s="144" t="s">
        <v>85</v>
      </c>
      <c r="AY200" s="17" t="s">
        <v>117</v>
      </c>
      <c r="BE200" s="145">
        <f>IF(N200="základní",J200,0)</f>
        <v>0</v>
      </c>
      <c r="BF200" s="145">
        <f>IF(N200="snížená",J200,0)</f>
        <v>0</v>
      </c>
      <c r="BG200" s="145">
        <f>IF(N200="zákl. přenesená",J200,0)</f>
        <v>0</v>
      </c>
      <c r="BH200" s="145">
        <f>IF(N200="sníž. přenesená",J200,0)</f>
        <v>0</v>
      </c>
      <c r="BI200" s="145">
        <f>IF(N200="nulová",J200,0)</f>
        <v>0</v>
      </c>
      <c r="BJ200" s="17" t="s">
        <v>83</v>
      </c>
      <c r="BK200" s="145">
        <f>ROUND(I200*H200,2)</f>
        <v>0</v>
      </c>
      <c r="BL200" s="17" t="s">
        <v>134</v>
      </c>
      <c r="BM200" s="144" t="s">
        <v>315</v>
      </c>
    </row>
    <row r="201" spans="2:65" s="13" customFormat="1" ht="10.199999999999999">
      <c r="B201" s="153"/>
      <c r="D201" s="147" t="s">
        <v>154</v>
      </c>
      <c r="E201" s="154" t="s">
        <v>1</v>
      </c>
      <c r="F201" s="155" t="s">
        <v>316</v>
      </c>
      <c r="H201" s="156">
        <v>1.77</v>
      </c>
      <c r="I201" s="157"/>
      <c r="L201" s="153"/>
      <c r="M201" s="158"/>
      <c r="T201" s="159"/>
      <c r="AT201" s="154" t="s">
        <v>154</v>
      </c>
      <c r="AU201" s="154" t="s">
        <v>85</v>
      </c>
      <c r="AV201" s="13" t="s">
        <v>85</v>
      </c>
      <c r="AW201" s="13" t="s">
        <v>31</v>
      </c>
      <c r="AX201" s="13" t="s">
        <v>83</v>
      </c>
      <c r="AY201" s="154" t="s">
        <v>117</v>
      </c>
    </row>
    <row r="202" spans="2:65" s="1" customFormat="1" ht="16.5" customHeight="1">
      <c r="B202" s="132"/>
      <c r="C202" s="179" t="s">
        <v>317</v>
      </c>
      <c r="D202" s="179" t="s">
        <v>318</v>
      </c>
      <c r="E202" s="180" t="s">
        <v>319</v>
      </c>
      <c r="F202" s="181" t="s">
        <v>320</v>
      </c>
      <c r="G202" s="182" t="s">
        <v>300</v>
      </c>
      <c r="H202" s="183">
        <v>93.765000000000001</v>
      </c>
      <c r="I202" s="184"/>
      <c r="J202" s="185">
        <f>ROUND(I202*H202,2)</f>
        <v>0</v>
      </c>
      <c r="K202" s="181" t="s">
        <v>124</v>
      </c>
      <c r="L202" s="186"/>
      <c r="M202" s="187" t="s">
        <v>1</v>
      </c>
      <c r="N202" s="188" t="s">
        <v>40</v>
      </c>
      <c r="P202" s="142">
        <f>O202*H202</f>
        <v>0</v>
      </c>
      <c r="Q202" s="142">
        <v>1</v>
      </c>
      <c r="R202" s="142">
        <f>Q202*H202</f>
        <v>93.765000000000001</v>
      </c>
      <c r="S202" s="142">
        <v>0</v>
      </c>
      <c r="T202" s="143">
        <f>S202*H202</f>
        <v>0</v>
      </c>
      <c r="AR202" s="144" t="s">
        <v>157</v>
      </c>
      <c r="AT202" s="144" t="s">
        <v>318</v>
      </c>
      <c r="AU202" s="144" t="s">
        <v>85</v>
      </c>
      <c r="AY202" s="17" t="s">
        <v>117</v>
      </c>
      <c r="BE202" s="145">
        <f>IF(N202="základní",J202,0)</f>
        <v>0</v>
      </c>
      <c r="BF202" s="145">
        <f>IF(N202="snížená",J202,0)</f>
        <v>0</v>
      </c>
      <c r="BG202" s="145">
        <f>IF(N202="zákl. přenesená",J202,0)</f>
        <v>0</v>
      </c>
      <c r="BH202" s="145">
        <f>IF(N202="sníž. přenesená",J202,0)</f>
        <v>0</v>
      </c>
      <c r="BI202" s="145">
        <f>IF(N202="nulová",J202,0)</f>
        <v>0</v>
      </c>
      <c r="BJ202" s="17" t="s">
        <v>83</v>
      </c>
      <c r="BK202" s="145">
        <f>ROUND(I202*H202,2)</f>
        <v>0</v>
      </c>
      <c r="BL202" s="17" t="s">
        <v>134</v>
      </c>
      <c r="BM202" s="144" t="s">
        <v>321</v>
      </c>
    </row>
    <row r="203" spans="2:65" s="13" customFormat="1" ht="10.199999999999999">
      <c r="B203" s="153"/>
      <c r="D203" s="147" t="s">
        <v>154</v>
      </c>
      <c r="E203" s="154" t="s">
        <v>1</v>
      </c>
      <c r="F203" s="155" t="s">
        <v>322</v>
      </c>
      <c r="H203" s="156">
        <v>93.765000000000001</v>
      </c>
      <c r="I203" s="157"/>
      <c r="L203" s="153"/>
      <c r="M203" s="158"/>
      <c r="T203" s="159"/>
      <c r="AT203" s="154" t="s">
        <v>154</v>
      </c>
      <c r="AU203" s="154" t="s">
        <v>85</v>
      </c>
      <c r="AV203" s="13" t="s">
        <v>85</v>
      </c>
      <c r="AW203" s="13" t="s">
        <v>31</v>
      </c>
      <c r="AX203" s="13" t="s">
        <v>83</v>
      </c>
      <c r="AY203" s="154" t="s">
        <v>117</v>
      </c>
    </row>
    <row r="204" spans="2:65" s="1" customFormat="1" ht="37.799999999999997" customHeight="1">
      <c r="B204" s="132"/>
      <c r="C204" s="133" t="s">
        <v>323</v>
      </c>
      <c r="D204" s="133" t="s">
        <v>120</v>
      </c>
      <c r="E204" s="134" t="s">
        <v>324</v>
      </c>
      <c r="F204" s="135" t="s">
        <v>325</v>
      </c>
      <c r="G204" s="136" t="s">
        <v>181</v>
      </c>
      <c r="H204" s="137">
        <v>248.61</v>
      </c>
      <c r="I204" s="138"/>
      <c r="J204" s="139">
        <f>ROUND(I204*H204,2)</f>
        <v>0</v>
      </c>
      <c r="K204" s="135" t="s">
        <v>124</v>
      </c>
      <c r="L204" s="32"/>
      <c r="M204" s="140" t="s">
        <v>1</v>
      </c>
      <c r="N204" s="141" t="s">
        <v>40</v>
      </c>
      <c r="P204" s="142">
        <f>O204*H204</f>
        <v>0</v>
      </c>
      <c r="Q204" s="142">
        <v>0</v>
      </c>
      <c r="R204" s="142">
        <f>Q204*H204</f>
        <v>0</v>
      </c>
      <c r="S204" s="142">
        <v>0</v>
      </c>
      <c r="T204" s="143">
        <f>S204*H204</f>
        <v>0</v>
      </c>
      <c r="AR204" s="144" t="s">
        <v>134</v>
      </c>
      <c r="AT204" s="144" t="s">
        <v>120</v>
      </c>
      <c r="AU204" s="144" t="s">
        <v>85</v>
      </c>
      <c r="AY204" s="17" t="s">
        <v>117</v>
      </c>
      <c r="BE204" s="145">
        <f>IF(N204="základní",J204,0)</f>
        <v>0</v>
      </c>
      <c r="BF204" s="145">
        <f>IF(N204="snížená",J204,0)</f>
        <v>0</v>
      </c>
      <c r="BG204" s="145">
        <f>IF(N204="zákl. přenesená",J204,0)</f>
        <v>0</v>
      </c>
      <c r="BH204" s="145">
        <f>IF(N204="sníž. přenesená",J204,0)</f>
        <v>0</v>
      </c>
      <c r="BI204" s="145">
        <f>IF(N204="nulová",J204,0)</f>
        <v>0</v>
      </c>
      <c r="BJ204" s="17" t="s">
        <v>83</v>
      </c>
      <c r="BK204" s="145">
        <f>ROUND(I204*H204,2)</f>
        <v>0</v>
      </c>
      <c r="BL204" s="17" t="s">
        <v>134</v>
      </c>
      <c r="BM204" s="144" t="s">
        <v>326</v>
      </c>
    </row>
    <row r="205" spans="2:65" s="13" customFormat="1" ht="10.199999999999999">
      <c r="B205" s="153"/>
      <c r="D205" s="147" t="s">
        <v>154</v>
      </c>
      <c r="E205" s="154" t="s">
        <v>1</v>
      </c>
      <c r="F205" s="155" t="s">
        <v>327</v>
      </c>
      <c r="H205" s="156">
        <v>248.61</v>
      </c>
      <c r="I205" s="157"/>
      <c r="L205" s="153"/>
      <c r="M205" s="158"/>
      <c r="T205" s="159"/>
      <c r="AT205" s="154" t="s">
        <v>154</v>
      </c>
      <c r="AU205" s="154" t="s">
        <v>85</v>
      </c>
      <c r="AV205" s="13" t="s">
        <v>85</v>
      </c>
      <c r="AW205" s="13" t="s">
        <v>31</v>
      </c>
      <c r="AX205" s="13" t="s">
        <v>83</v>
      </c>
      <c r="AY205" s="154" t="s">
        <v>117</v>
      </c>
    </row>
    <row r="206" spans="2:65" s="1" customFormat="1" ht="16.5" customHeight="1">
      <c r="B206" s="132"/>
      <c r="C206" s="179" t="s">
        <v>328</v>
      </c>
      <c r="D206" s="179" t="s">
        <v>318</v>
      </c>
      <c r="E206" s="180" t="s">
        <v>329</v>
      </c>
      <c r="F206" s="181" t="s">
        <v>330</v>
      </c>
      <c r="G206" s="182" t="s">
        <v>300</v>
      </c>
      <c r="H206" s="183">
        <v>47.235999999999997</v>
      </c>
      <c r="I206" s="184"/>
      <c r="J206" s="185">
        <f>ROUND(I206*H206,2)</f>
        <v>0</v>
      </c>
      <c r="K206" s="181" t="s">
        <v>124</v>
      </c>
      <c r="L206" s="186"/>
      <c r="M206" s="187" t="s">
        <v>1</v>
      </c>
      <c r="N206" s="188" t="s">
        <v>40</v>
      </c>
      <c r="P206" s="142">
        <f>O206*H206</f>
        <v>0</v>
      </c>
      <c r="Q206" s="142">
        <v>1</v>
      </c>
      <c r="R206" s="142">
        <f>Q206*H206</f>
        <v>47.235999999999997</v>
      </c>
      <c r="S206" s="142">
        <v>0</v>
      </c>
      <c r="T206" s="143">
        <f>S206*H206</f>
        <v>0</v>
      </c>
      <c r="AR206" s="144" t="s">
        <v>157</v>
      </c>
      <c r="AT206" s="144" t="s">
        <v>318</v>
      </c>
      <c r="AU206" s="144" t="s">
        <v>85</v>
      </c>
      <c r="AY206" s="17" t="s">
        <v>117</v>
      </c>
      <c r="BE206" s="145">
        <f>IF(N206="základní",J206,0)</f>
        <v>0</v>
      </c>
      <c r="BF206" s="145">
        <f>IF(N206="snížená",J206,0)</f>
        <v>0</v>
      </c>
      <c r="BG206" s="145">
        <f>IF(N206="zákl. přenesená",J206,0)</f>
        <v>0</v>
      </c>
      <c r="BH206" s="145">
        <f>IF(N206="sníž. přenesená",J206,0)</f>
        <v>0</v>
      </c>
      <c r="BI206" s="145">
        <f>IF(N206="nulová",J206,0)</f>
        <v>0</v>
      </c>
      <c r="BJ206" s="17" t="s">
        <v>83</v>
      </c>
      <c r="BK206" s="145">
        <f>ROUND(I206*H206,2)</f>
        <v>0</v>
      </c>
      <c r="BL206" s="17" t="s">
        <v>134</v>
      </c>
      <c r="BM206" s="144" t="s">
        <v>331</v>
      </c>
    </row>
    <row r="207" spans="2:65" s="13" customFormat="1" ht="10.199999999999999">
      <c r="B207" s="153"/>
      <c r="D207" s="147" t="s">
        <v>154</v>
      </c>
      <c r="E207" s="154" t="s">
        <v>1</v>
      </c>
      <c r="F207" s="155" t="s">
        <v>332</v>
      </c>
      <c r="H207" s="156">
        <v>47.235999999999997</v>
      </c>
      <c r="I207" s="157"/>
      <c r="L207" s="153"/>
      <c r="M207" s="158"/>
      <c r="T207" s="159"/>
      <c r="AT207" s="154" t="s">
        <v>154</v>
      </c>
      <c r="AU207" s="154" t="s">
        <v>85</v>
      </c>
      <c r="AV207" s="13" t="s">
        <v>85</v>
      </c>
      <c r="AW207" s="13" t="s">
        <v>31</v>
      </c>
      <c r="AX207" s="13" t="s">
        <v>83</v>
      </c>
      <c r="AY207" s="154" t="s">
        <v>117</v>
      </c>
    </row>
    <row r="208" spans="2:65" s="1" customFormat="1" ht="24.15" customHeight="1">
      <c r="B208" s="132"/>
      <c r="C208" s="133" t="s">
        <v>333</v>
      </c>
      <c r="D208" s="133" t="s">
        <v>120</v>
      </c>
      <c r="E208" s="134" t="s">
        <v>334</v>
      </c>
      <c r="F208" s="135" t="s">
        <v>335</v>
      </c>
      <c r="G208" s="136" t="s">
        <v>181</v>
      </c>
      <c r="H208" s="137">
        <v>248.61</v>
      </c>
      <c r="I208" s="138"/>
      <c r="J208" s="139">
        <f>ROUND(I208*H208,2)</f>
        <v>0</v>
      </c>
      <c r="K208" s="135" t="s">
        <v>124</v>
      </c>
      <c r="L208" s="32"/>
      <c r="M208" s="140" t="s">
        <v>1</v>
      </c>
      <c r="N208" s="141" t="s">
        <v>40</v>
      </c>
      <c r="P208" s="142">
        <f>O208*H208</f>
        <v>0</v>
      </c>
      <c r="Q208" s="142">
        <v>0</v>
      </c>
      <c r="R208" s="142">
        <f>Q208*H208</f>
        <v>0</v>
      </c>
      <c r="S208" s="142">
        <v>0</v>
      </c>
      <c r="T208" s="143">
        <f>S208*H208</f>
        <v>0</v>
      </c>
      <c r="AR208" s="144" t="s">
        <v>134</v>
      </c>
      <c r="AT208" s="144" t="s">
        <v>120</v>
      </c>
      <c r="AU208" s="144" t="s">
        <v>85</v>
      </c>
      <c r="AY208" s="17" t="s">
        <v>117</v>
      </c>
      <c r="BE208" s="145">
        <f>IF(N208="základní",J208,0)</f>
        <v>0</v>
      </c>
      <c r="BF208" s="145">
        <f>IF(N208="snížená",J208,0)</f>
        <v>0</v>
      </c>
      <c r="BG208" s="145">
        <f>IF(N208="zákl. přenesená",J208,0)</f>
        <v>0</v>
      </c>
      <c r="BH208" s="145">
        <f>IF(N208="sníž. přenesená",J208,0)</f>
        <v>0</v>
      </c>
      <c r="BI208" s="145">
        <f>IF(N208="nulová",J208,0)</f>
        <v>0</v>
      </c>
      <c r="BJ208" s="17" t="s">
        <v>83</v>
      </c>
      <c r="BK208" s="145">
        <f>ROUND(I208*H208,2)</f>
        <v>0</v>
      </c>
      <c r="BL208" s="17" t="s">
        <v>134</v>
      </c>
      <c r="BM208" s="144" t="s">
        <v>336</v>
      </c>
    </row>
    <row r="209" spans="2:65" s="1" customFormat="1" ht="24.15" customHeight="1">
      <c r="B209" s="132"/>
      <c r="C209" s="133" t="s">
        <v>337</v>
      </c>
      <c r="D209" s="133" t="s">
        <v>120</v>
      </c>
      <c r="E209" s="134" t="s">
        <v>338</v>
      </c>
      <c r="F209" s="135" t="s">
        <v>339</v>
      </c>
      <c r="G209" s="136" t="s">
        <v>181</v>
      </c>
      <c r="H209" s="137">
        <v>248.61</v>
      </c>
      <c r="I209" s="138"/>
      <c r="J209" s="139">
        <f>ROUND(I209*H209,2)</f>
        <v>0</v>
      </c>
      <c r="K209" s="135" t="s">
        <v>124</v>
      </c>
      <c r="L209" s="32"/>
      <c r="M209" s="140" t="s">
        <v>1</v>
      </c>
      <c r="N209" s="141" t="s">
        <v>40</v>
      </c>
      <c r="P209" s="142">
        <f>O209*H209</f>
        <v>0</v>
      </c>
      <c r="Q209" s="142">
        <v>0</v>
      </c>
      <c r="R209" s="142">
        <f>Q209*H209</f>
        <v>0</v>
      </c>
      <c r="S209" s="142">
        <v>0</v>
      </c>
      <c r="T209" s="143">
        <f>S209*H209</f>
        <v>0</v>
      </c>
      <c r="AR209" s="144" t="s">
        <v>134</v>
      </c>
      <c r="AT209" s="144" t="s">
        <v>120</v>
      </c>
      <c r="AU209" s="144" t="s">
        <v>85</v>
      </c>
      <c r="AY209" s="17" t="s">
        <v>117</v>
      </c>
      <c r="BE209" s="145">
        <f>IF(N209="základní",J209,0)</f>
        <v>0</v>
      </c>
      <c r="BF209" s="145">
        <f>IF(N209="snížená",J209,0)</f>
        <v>0</v>
      </c>
      <c r="BG209" s="145">
        <f>IF(N209="zákl. přenesená",J209,0)</f>
        <v>0</v>
      </c>
      <c r="BH209" s="145">
        <f>IF(N209="sníž. přenesená",J209,0)</f>
        <v>0</v>
      </c>
      <c r="BI209" s="145">
        <f>IF(N209="nulová",J209,0)</f>
        <v>0</v>
      </c>
      <c r="BJ209" s="17" t="s">
        <v>83</v>
      </c>
      <c r="BK209" s="145">
        <f>ROUND(I209*H209,2)</f>
        <v>0</v>
      </c>
      <c r="BL209" s="17" t="s">
        <v>134</v>
      </c>
      <c r="BM209" s="144" t="s">
        <v>340</v>
      </c>
    </row>
    <row r="210" spans="2:65" s="1" customFormat="1" ht="16.5" customHeight="1">
      <c r="B210" s="132"/>
      <c r="C210" s="179" t="s">
        <v>341</v>
      </c>
      <c r="D210" s="179" t="s">
        <v>318</v>
      </c>
      <c r="E210" s="180" t="s">
        <v>342</v>
      </c>
      <c r="F210" s="181" t="s">
        <v>343</v>
      </c>
      <c r="G210" s="182" t="s">
        <v>344</v>
      </c>
      <c r="H210" s="183">
        <v>11.753</v>
      </c>
      <c r="I210" s="184"/>
      <c r="J210" s="185">
        <f>ROUND(I210*H210,2)</f>
        <v>0</v>
      </c>
      <c r="K210" s="181" t="s">
        <v>124</v>
      </c>
      <c r="L210" s="186"/>
      <c r="M210" s="187" t="s">
        <v>1</v>
      </c>
      <c r="N210" s="188" t="s">
        <v>40</v>
      </c>
      <c r="P210" s="142">
        <f>O210*H210</f>
        <v>0</v>
      </c>
      <c r="Q210" s="142">
        <v>1E-3</v>
      </c>
      <c r="R210" s="142">
        <f>Q210*H210</f>
        <v>1.1753E-2</v>
      </c>
      <c r="S210" s="142">
        <v>0</v>
      </c>
      <c r="T210" s="143">
        <f>S210*H210</f>
        <v>0</v>
      </c>
      <c r="AR210" s="144" t="s">
        <v>157</v>
      </c>
      <c r="AT210" s="144" t="s">
        <v>318</v>
      </c>
      <c r="AU210" s="144" t="s">
        <v>85</v>
      </c>
      <c r="AY210" s="17" t="s">
        <v>117</v>
      </c>
      <c r="BE210" s="145">
        <f>IF(N210="základní",J210,0)</f>
        <v>0</v>
      </c>
      <c r="BF210" s="145">
        <f>IF(N210="snížená",J210,0)</f>
        <v>0</v>
      </c>
      <c r="BG210" s="145">
        <f>IF(N210="zákl. přenesená",J210,0)</f>
        <v>0</v>
      </c>
      <c r="BH210" s="145">
        <f>IF(N210="sníž. přenesená",J210,0)</f>
        <v>0</v>
      </c>
      <c r="BI210" s="145">
        <f>IF(N210="nulová",J210,0)</f>
        <v>0</v>
      </c>
      <c r="BJ210" s="17" t="s">
        <v>83</v>
      </c>
      <c r="BK210" s="145">
        <f>ROUND(I210*H210,2)</f>
        <v>0</v>
      </c>
      <c r="BL210" s="17" t="s">
        <v>134</v>
      </c>
      <c r="BM210" s="144" t="s">
        <v>345</v>
      </c>
    </row>
    <row r="211" spans="2:65" s="13" customFormat="1" ht="10.199999999999999">
      <c r="B211" s="153"/>
      <c r="D211" s="147" t="s">
        <v>154</v>
      </c>
      <c r="E211" s="154" t="s">
        <v>1</v>
      </c>
      <c r="F211" s="155" t="s">
        <v>346</v>
      </c>
      <c r="H211" s="156">
        <v>11.753</v>
      </c>
      <c r="I211" s="157"/>
      <c r="L211" s="153"/>
      <c r="M211" s="158"/>
      <c r="T211" s="159"/>
      <c r="AT211" s="154" t="s">
        <v>154</v>
      </c>
      <c r="AU211" s="154" t="s">
        <v>85</v>
      </c>
      <c r="AV211" s="13" t="s">
        <v>85</v>
      </c>
      <c r="AW211" s="13" t="s">
        <v>31</v>
      </c>
      <c r="AX211" s="13" t="s">
        <v>83</v>
      </c>
      <c r="AY211" s="154" t="s">
        <v>117</v>
      </c>
    </row>
    <row r="212" spans="2:65" s="1" customFormat="1" ht="24.15" customHeight="1">
      <c r="B212" s="132"/>
      <c r="C212" s="133" t="s">
        <v>347</v>
      </c>
      <c r="D212" s="133" t="s">
        <v>120</v>
      </c>
      <c r="E212" s="134" t="s">
        <v>348</v>
      </c>
      <c r="F212" s="135" t="s">
        <v>349</v>
      </c>
      <c r="G212" s="136" t="s">
        <v>181</v>
      </c>
      <c r="H212" s="137">
        <v>528.08500000000004</v>
      </c>
      <c r="I212" s="138"/>
      <c r="J212" s="139">
        <f>ROUND(I212*H212,2)</f>
        <v>0</v>
      </c>
      <c r="K212" s="135" t="s">
        <v>124</v>
      </c>
      <c r="L212" s="32"/>
      <c r="M212" s="140" t="s">
        <v>1</v>
      </c>
      <c r="N212" s="141" t="s">
        <v>40</v>
      </c>
      <c r="P212" s="142">
        <f>O212*H212</f>
        <v>0</v>
      </c>
      <c r="Q212" s="142">
        <v>0</v>
      </c>
      <c r="R212" s="142">
        <f>Q212*H212</f>
        <v>0</v>
      </c>
      <c r="S212" s="142">
        <v>0</v>
      </c>
      <c r="T212" s="143">
        <f>S212*H212</f>
        <v>0</v>
      </c>
      <c r="AR212" s="144" t="s">
        <v>134</v>
      </c>
      <c r="AT212" s="144" t="s">
        <v>120</v>
      </c>
      <c r="AU212" s="144" t="s">
        <v>85</v>
      </c>
      <c r="AY212" s="17" t="s">
        <v>117</v>
      </c>
      <c r="BE212" s="145">
        <f>IF(N212="základní",J212,0)</f>
        <v>0</v>
      </c>
      <c r="BF212" s="145">
        <f>IF(N212="snížená",J212,0)</f>
        <v>0</v>
      </c>
      <c r="BG212" s="145">
        <f>IF(N212="zákl. přenesená",J212,0)</f>
        <v>0</v>
      </c>
      <c r="BH212" s="145">
        <f>IF(N212="sníž. přenesená",J212,0)</f>
        <v>0</v>
      </c>
      <c r="BI212" s="145">
        <f>IF(N212="nulová",J212,0)</f>
        <v>0</v>
      </c>
      <c r="BJ212" s="17" t="s">
        <v>83</v>
      </c>
      <c r="BK212" s="145">
        <f>ROUND(I212*H212,2)</f>
        <v>0</v>
      </c>
      <c r="BL212" s="17" t="s">
        <v>134</v>
      </c>
      <c r="BM212" s="144" t="s">
        <v>350</v>
      </c>
    </row>
    <row r="213" spans="2:65" s="12" customFormat="1" ht="10.199999999999999">
      <c r="B213" s="146"/>
      <c r="D213" s="147" t="s">
        <v>154</v>
      </c>
      <c r="E213" s="148" t="s">
        <v>1</v>
      </c>
      <c r="F213" s="149" t="s">
        <v>351</v>
      </c>
      <c r="H213" s="148" t="s">
        <v>1</v>
      </c>
      <c r="I213" s="150"/>
      <c r="L213" s="146"/>
      <c r="M213" s="151"/>
      <c r="T213" s="152"/>
      <c r="AT213" s="148" t="s">
        <v>154</v>
      </c>
      <c r="AU213" s="148" t="s">
        <v>85</v>
      </c>
      <c r="AV213" s="12" t="s">
        <v>83</v>
      </c>
      <c r="AW213" s="12" t="s">
        <v>31</v>
      </c>
      <c r="AX213" s="12" t="s">
        <v>75</v>
      </c>
      <c r="AY213" s="148" t="s">
        <v>117</v>
      </c>
    </row>
    <row r="214" spans="2:65" s="13" customFormat="1" ht="10.199999999999999">
      <c r="B214" s="153"/>
      <c r="D214" s="147" t="s">
        <v>154</v>
      </c>
      <c r="E214" s="154" t="s">
        <v>1</v>
      </c>
      <c r="F214" s="155" t="s">
        <v>352</v>
      </c>
      <c r="H214" s="156">
        <v>235.84</v>
      </c>
      <c r="I214" s="157"/>
      <c r="L214" s="153"/>
      <c r="M214" s="158"/>
      <c r="T214" s="159"/>
      <c r="AT214" s="154" t="s">
        <v>154</v>
      </c>
      <c r="AU214" s="154" t="s">
        <v>85</v>
      </c>
      <c r="AV214" s="13" t="s">
        <v>85</v>
      </c>
      <c r="AW214" s="13" t="s">
        <v>31</v>
      </c>
      <c r="AX214" s="13" t="s">
        <v>75</v>
      </c>
      <c r="AY214" s="154" t="s">
        <v>117</v>
      </c>
    </row>
    <row r="215" spans="2:65" s="13" customFormat="1" ht="10.199999999999999">
      <c r="B215" s="153"/>
      <c r="D215" s="147" t="s">
        <v>154</v>
      </c>
      <c r="E215" s="154" t="s">
        <v>1</v>
      </c>
      <c r="F215" s="155" t="s">
        <v>353</v>
      </c>
      <c r="H215" s="156">
        <v>127</v>
      </c>
      <c r="I215" s="157"/>
      <c r="L215" s="153"/>
      <c r="M215" s="158"/>
      <c r="T215" s="159"/>
      <c r="AT215" s="154" t="s">
        <v>154</v>
      </c>
      <c r="AU215" s="154" t="s">
        <v>85</v>
      </c>
      <c r="AV215" s="13" t="s">
        <v>85</v>
      </c>
      <c r="AW215" s="13" t="s">
        <v>31</v>
      </c>
      <c r="AX215" s="13" t="s">
        <v>75</v>
      </c>
      <c r="AY215" s="154" t="s">
        <v>117</v>
      </c>
    </row>
    <row r="216" spans="2:65" s="13" customFormat="1" ht="10.199999999999999">
      <c r="B216" s="153"/>
      <c r="D216" s="147" t="s">
        <v>154</v>
      </c>
      <c r="E216" s="154" t="s">
        <v>1</v>
      </c>
      <c r="F216" s="155" t="s">
        <v>354</v>
      </c>
      <c r="H216" s="156">
        <v>35</v>
      </c>
      <c r="I216" s="157"/>
      <c r="L216" s="153"/>
      <c r="M216" s="158"/>
      <c r="T216" s="159"/>
      <c r="AT216" s="154" t="s">
        <v>154</v>
      </c>
      <c r="AU216" s="154" t="s">
        <v>85</v>
      </c>
      <c r="AV216" s="13" t="s">
        <v>85</v>
      </c>
      <c r="AW216" s="13" t="s">
        <v>31</v>
      </c>
      <c r="AX216" s="13" t="s">
        <v>75</v>
      </c>
      <c r="AY216" s="154" t="s">
        <v>117</v>
      </c>
    </row>
    <row r="217" spans="2:65" s="15" customFormat="1" ht="10.199999999999999">
      <c r="B217" s="172"/>
      <c r="D217" s="147" t="s">
        <v>154</v>
      </c>
      <c r="E217" s="173" t="s">
        <v>1</v>
      </c>
      <c r="F217" s="174" t="s">
        <v>239</v>
      </c>
      <c r="H217" s="175">
        <v>397.84</v>
      </c>
      <c r="I217" s="176"/>
      <c r="L217" s="172"/>
      <c r="M217" s="177"/>
      <c r="T217" s="178"/>
      <c r="AT217" s="173" t="s">
        <v>154</v>
      </c>
      <c r="AU217" s="173" t="s">
        <v>85</v>
      </c>
      <c r="AV217" s="15" t="s">
        <v>130</v>
      </c>
      <c r="AW217" s="15" t="s">
        <v>31</v>
      </c>
      <c r="AX217" s="15" t="s">
        <v>75</v>
      </c>
      <c r="AY217" s="173" t="s">
        <v>117</v>
      </c>
    </row>
    <row r="218" spans="2:65" s="12" customFormat="1" ht="10.199999999999999">
      <c r="B218" s="146"/>
      <c r="D218" s="147" t="s">
        <v>154</v>
      </c>
      <c r="E218" s="148" t="s">
        <v>1</v>
      </c>
      <c r="F218" s="149" t="s">
        <v>355</v>
      </c>
      <c r="H218" s="148" t="s">
        <v>1</v>
      </c>
      <c r="I218" s="150"/>
      <c r="L218" s="146"/>
      <c r="M218" s="151"/>
      <c r="T218" s="152"/>
      <c r="AT218" s="148" t="s">
        <v>154</v>
      </c>
      <c r="AU218" s="148" t="s">
        <v>85</v>
      </c>
      <c r="AV218" s="12" t="s">
        <v>83</v>
      </c>
      <c r="AW218" s="12" t="s">
        <v>31</v>
      </c>
      <c r="AX218" s="12" t="s">
        <v>75</v>
      </c>
      <c r="AY218" s="148" t="s">
        <v>117</v>
      </c>
    </row>
    <row r="219" spans="2:65" s="13" customFormat="1" ht="10.199999999999999">
      <c r="B219" s="153"/>
      <c r="D219" s="147" t="s">
        <v>154</v>
      </c>
      <c r="E219" s="154" t="s">
        <v>1</v>
      </c>
      <c r="F219" s="155" t="s">
        <v>356</v>
      </c>
      <c r="H219" s="156">
        <v>71.575000000000003</v>
      </c>
      <c r="I219" s="157"/>
      <c r="L219" s="153"/>
      <c r="M219" s="158"/>
      <c r="T219" s="159"/>
      <c r="AT219" s="154" t="s">
        <v>154</v>
      </c>
      <c r="AU219" s="154" t="s">
        <v>85</v>
      </c>
      <c r="AV219" s="13" t="s">
        <v>85</v>
      </c>
      <c r="AW219" s="13" t="s">
        <v>31</v>
      </c>
      <c r="AX219" s="13" t="s">
        <v>75</v>
      </c>
      <c r="AY219" s="154" t="s">
        <v>117</v>
      </c>
    </row>
    <row r="220" spans="2:65" s="13" customFormat="1" ht="10.199999999999999">
      <c r="B220" s="153"/>
      <c r="D220" s="147" t="s">
        <v>154</v>
      </c>
      <c r="E220" s="154" t="s">
        <v>1</v>
      </c>
      <c r="F220" s="155" t="s">
        <v>357</v>
      </c>
      <c r="H220" s="156">
        <v>24.84</v>
      </c>
      <c r="I220" s="157"/>
      <c r="L220" s="153"/>
      <c r="M220" s="158"/>
      <c r="T220" s="159"/>
      <c r="AT220" s="154" t="s">
        <v>154</v>
      </c>
      <c r="AU220" s="154" t="s">
        <v>85</v>
      </c>
      <c r="AV220" s="13" t="s">
        <v>85</v>
      </c>
      <c r="AW220" s="13" t="s">
        <v>31</v>
      </c>
      <c r="AX220" s="13" t="s">
        <v>75</v>
      </c>
      <c r="AY220" s="154" t="s">
        <v>117</v>
      </c>
    </row>
    <row r="221" spans="2:65" s="13" customFormat="1" ht="10.199999999999999">
      <c r="B221" s="153"/>
      <c r="D221" s="147" t="s">
        <v>154</v>
      </c>
      <c r="E221" s="154" t="s">
        <v>1</v>
      </c>
      <c r="F221" s="155" t="s">
        <v>358</v>
      </c>
      <c r="H221" s="156">
        <v>21.03</v>
      </c>
      <c r="I221" s="157"/>
      <c r="L221" s="153"/>
      <c r="M221" s="158"/>
      <c r="T221" s="159"/>
      <c r="AT221" s="154" t="s">
        <v>154</v>
      </c>
      <c r="AU221" s="154" t="s">
        <v>85</v>
      </c>
      <c r="AV221" s="13" t="s">
        <v>85</v>
      </c>
      <c r="AW221" s="13" t="s">
        <v>31</v>
      </c>
      <c r="AX221" s="13" t="s">
        <v>75</v>
      </c>
      <c r="AY221" s="154" t="s">
        <v>117</v>
      </c>
    </row>
    <row r="222" spans="2:65" s="13" customFormat="1" ht="10.199999999999999">
      <c r="B222" s="153"/>
      <c r="D222" s="147" t="s">
        <v>154</v>
      </c>
      <c r="E222" s="154" t="s">
        <v>1</v>
      </c>
      <c r="F222" s="155" t="s">
        <v>359</v>
      </c>
      <c r="H222" s="156">
        <v>12.8</v>
      </c>
      <c r="I222" s="157"/>
      <c r="L222" s="153"/>
      <c r="M222" s="158"/>
      <c r="T222" s="159"/>
      <c r="AT222" s="154" t="s">
        <v>154</v>
      </c>
      <c r="AU222" s="154" t="s">
        <v>85</v>
      </c>
      <c r="AV222" s="13" t="s">
        <v>85</v>
      </c>
      <c r="AW222" s="13" t="s">
        <v>31</v>
      </c>
      <c r="AX222" s="13" t="s">
        <v>75</v>
      </c>
      <c r="AY222" s="154" t="s">
        <v>117</v>
      </c>
    </row>
    <row r="223" spans="2:65" s="15" customFormat="1" ht="10.199999999999999">
      <c r="B223" s="172"/>
      <c r="D223" s="147" t="s">
        <v>154</v>
      </c>
      <c r="E223" s="173" t="s">
        <v>1</v>
      </c>
      <c r="F223" s="174" t="s">
        <v>239</v>
      </c>
      <c r="H223" s="175">
        <v>130.245</v>
      </c>
      <c r="I223" s="176"/>
      <c r="L223" s="172"/>
      <c r="M223" s="177"/>
      <c r="T223" s="178"/>
      <c r="AT223" s="173" t="s">
        <v>154</v>
      </c>
      <c r="AU223" s="173" t="s">
        <v>85</v>
      </c>
      <c r="AV223" s="15" t="s">
        <v>130</v>
      </c>
      <c r="AW223" s="15" t="s">
        <v>31</v>
      </c>
      <c r="AX223" s="15" t="s">
        <v>75</v>
      </c>
      <c r="AY223" s="173" t="s">
        <v>117</v>
      </c>
    </row>
    <row r="224" spans="2:65" s="14" customFormat="1" ht="10.199999999999999">
      <c r="B224" s="165"/>
      <c r="D224" s="147" t="s">
        <v>154</v>
      </c>
      <c r="E224" s="166" t="s">
        <v>1</v>
      </c>
      <c r="F224" s="167" t="s">
        <v>190</v>
      </c>
      <c r="H224" s="168">
        <v>528.08500000000004</v>
      </c>
      <c r="I224" s="169"/>
      <c r="L224" s="165"/>
      <c r="M224" s="170"/>
      <c r="T224" s="171"/>
      <c r="AT224" s="166" t="s">
        <v>154</v>
      </c>
      <c r="AU224" s="166" t="s">
        <v>85</v>
      </c>
      <c r="AV224" s="14" t="s">
        <v>134</v>
      </c>
      <c r="AW224" s="14" t="s">
        <v>31</v>
      </c>
      <c r="AX224" s="14" t="s">
        <v>83</v>
      </c>
      <c r="AY224" s="166" t="s">
        <v>117</v>
      </c>
    </row>
    <row r="225" spans="2:65" s="1" customFormat="1" ht="24.15" customHeight="1">
      <c r="B225" s="132"/>
      <c r="C225" s="133" t="s">
        <v>360</v>
      </c>
      <c r="D225" s="133" t="s">
        <v>120</v>
      </c>
      <c r="E225" s="134" t="s">
        <v>361</v>
      </c>
      <c r="F225" s="135" t="s">
        <v>362</v>
      </c>
      <c r="G225" s="136" t="s">
        <v>181</v>
      </c>
      <c r="H225" s="137">
        <v>124.5</v>
      </c>
      <c r="I225" s="138"/>
      <c r="J225" s="139">
        <f>ROUND(I225*H225,2)</f>
        <v>0</v>
      </c>
      <c r="K225" s="135" t="s">
        <v>124</v>
      </c>
      <c r="L225" s="32"/>
      <c r="M225" s="140" t="s">
        <v>1</v>
      </c>
      <c r="N225" s="141" t="s">
        <v>40</v>
      </c>
      <c r="P225" s="142">
        <f>O225*H225</f>
        <v>0</v>
      </c>
      <c r="Q225" s="142">
        <v>0</v>
      </c>
      <c r="R225" s="142">
        <f>Q225*H225</f>
        <v>0</v>
      </c>
      <c r="S225" s="142">
        <v>0</v>
      </c>
      <c r="T225" s="143">
        <f>S225*H225</f>
        <v>0</v>
      </c>
      <c r="AR225" s="144" t="s">
        <v>134</v>
      </c>
      <c r="AT225" s="144" t="s">
        <v>120</v>
      </c>
      <c r="AU225" s="144" t="s">
        <v>85</v>
      </c>
      <c r="AY225" s="17" t="s">
        <v>117</v>
      </c>
      <c r="BE225" s="145">
        <f>IF(N225="základní",J225,0)</f>
        <v>0</v>
      </c>
      <c r="BF225" s="145">
        <f>IF(N225="snížená",J225,0)</f>
        <v>0</v>
      </c>
      <c r="BG225" s="145">
        <f>IF(N225="zákl. přenesená",J225,0)</f>
        <v>0</v>
      </c>
      <c r="BH225" s="145">
        <f>IF(N225="sníž. přenesená",J225,0)</f>
        <v>0</v>
      </c>
      <c r="BI225" s="145">
        <f>IF(N225="nulová",J225,0)</f>
        <v>0</v>
      </c>
      <c r="BJ225" s="17" t="s">
        <v>83</v>
      </c>
      <c r="BK225" s="145">
        <f>ROUND(I225*H225,2)</f>
        <v>0</v>
      </c>
      <c r="BL225" s="17" t="s">
        <v>134</v>
      </c>
      <c r="BM225" s="144" t="s">
        <v>363</v>
      </c>
    </row>
    <row r="226" spans="2:65" s="13" customFormat="1" ht="10.199999999999999">
      <c r="B226" s="153"/>
      <c r="D226" s="147" t="s">
        <v>154</v>
      </c>
      <c r="E226" s="154" t="s">
        <v>1</v>
      </c>
      <c r="F226" s="155" t="s">
        <v>364</v>
      </c>
      <c r="H226" s="156">
        <v>124.5</v>
      </c>
      <c r="I226" s="157"/>
      <c r="L226" s="153"/>
      <c r="M226" s="158"/>
      <c r="T226" s="159"/>
      <c r="AT226" s="154" t="s">
        <v>154</v>
      </c>
      <c r="AU226" s="154" t="s">
        <v>85</v>
      </c>
      <c r="AV226" s="13" t="s">
        <v>85</v>
      </c>
      <c r="AW226" s="13" t="s">
        <v>31</v>
      </c>
      <c r="AX226" s="13" t="s">
        <v>83</v>
      </c>
      <c r="AY226" s="154" t="s">
        <v>117</v>
      </c>
    </row>
    <row r="227" spans="2:65" s="1" customFormat="1" ht="16.5" customHeight="1">
      <c r="B227" s="132"/>
      <c r="C227" s="133" t="s">
        <v>365</v>
      </c>
      <c r="D227" s="133" t="s">
        <v>120</v>
      </c>
      <c r="E227" s="134" t="s">
        <v>366</v>
      </c>
      <c r="F227" s="135" t="s">
        <v>367</v>
      </c>
      <c r="G227" s="136" t="s">
        <v>181</v>
      </c>
      <c r="H227" s="137">
        <v>124.5</v>
      </c>
      <c r="I227" s="138"/>
      <c r="J227" s="139">
        <f>ROUND(I227*H227,2)</f>
        <v>0</v>
      </c>
      <c r="K227" s="135" t="s">
        <v>124</v>
      </c>
      <c r="L227" s="32"/>
      <c r="M227" s="140" t="s">
        <v>1</v>
      </c>
      <c r="N227" s="141" t="s">
        <v>40</v>
      </c>
      <c r="P227" s="142">
        <f>O227*H227</f>
        <v>0</v>
      </c>
      <c r="Q227" s="142">
        <v>3.9699999999999996E-3</v>
      </c>
      <c r="R227" s="142">
        <f>Q227*H227</f>
        <v>0.49426499999999995</v>
      </c>
      <c r="S227" s="142">
        <v>0</v>
      </c>
      <c r="T227" s="143">
        <f>S227*H227</f>
        <v>0</v>
      </c>
      <c r="AR227" s="144" t="s">
        <v>134</v>
      </c>
      <c r="AT227" s="144" t="s">
        <v>120</v>
      </c>
      <c r="AU227" s="144" t="s">
        <v>85</v>
      </c>
      <c r="AY227" s="17" t="s">
        <v>117</v>
      </c>
      <c r="BE227" s="145">
        <f>IF(N227="základní",J227,0)</f>
        <v>0</v>
      </c>
      <c r="BF227" s="145">
        <f>IF(N227="snížená",J227,0)</f>
        <v>0</v>
      </c>
      <c r="BG227" s="145">
        <f>IF(N227="zákl. přenesená",J227,0)</f>
        <v>0</v>
      </c>
      <c r="BH227" s="145">
        <f>IF(N227="sníž. přenesená",J227,0)</f>
        <v>0</v>
      </c>
      <c r="BI227" s="145">
        <f>IF(N227="nulová",J227,0)</f>
        <v>0</v>
      </c>
      <c r="BJ227" s="17" t="s">
        <v>83</v>
      </c>
      <c r="BK227" s="145">
        <f>ROUND(I227*H227,2)</f>
        <v>0</v>
      </c>
      <c r="BL227" s="17" t="s">
        <v>134</v>
      </c>
      <c r="BM227" s="144" t="s">
        <v>368</v>
      </c>
    </row>
    <row r="228" spans="2:65" s="13" customFormat="1" ht="10.199999999999999">
      <c r="B228" s="153"/>
      <c r="D228" s="147" t="s">
        <v>154</v>
      </c>
      <c r="E228" s="154" t="s">
        <v>1</v>
      </c>
      <c r="F228" s="155" t="s">
        <v>369</v>
      </c>
      <c r="H228" s="156">
        <v>124.5</v>
      </c>
      <c r="I228" s="157"/>
      <c r="L228" s="153"/>
      <c r="M228" s="158"/>
      <c r="T228" s="159"/>
      <c r="AT228" s="154" t="s">
        <v>154</v>
      </c>
      <c r="AU228" s="154" t="s">
        <v>85</v>
      </c>
      <c r="AV228" s="13" t="s">
        <v>85</v>
      </c>
      <c r="AW228" s="13" t="s">
        <v>31</v>
      </c>
      <c r="AX228" s="13" t="s">
        <v>83</v>
      </c>
      <c r="AY228" s="154" t="s">
        <v>117</v>
      </c>
    </row>
    <row r="229" spans="2:65" s="1" customFormat="1" ht="16.5" customHeight="1">
      <c r="B229" s="132"/>
      <c r="C229" s="179" t="s">
        <v>370</v>
      </c>
      <c r="D229" s="179" t="s">
        <v>318</v>
      </c>
      <c r="E229" s="180" t="s">
        <v>371</v>
      </c>
      <c r="F229" s="181" t="s">
        <v>372</v>
      </c>
      <c r="G229" s="182" t="s">
        <v>193</v>
      </c>
      <c r="H229" s="183">
        <v>6</v>
      </c>
      <c r="I229" s="184"/>
      <c r="J229" s="185">
        <f>ROUND(I229*H229,2)</f>
        <v>0</v>
      </c>
      <c r="K229" s="181" t="s">
        <v>1</v>
      </c>
      <c r="L229" s="186"/>
      <c r="M229" s="187" t="s">
        <v>1</v>
      </c>
      <c r="N229" s="188" t="s">
        <v>40</v>
      </c>
      <c r="P229" s="142">
        <f>O229*H229</f>
        <v>0</v>
      </c>
      <c r="Q229" s="142">
        <v>0</v>
      </c>
      <c r="R229" s="142">
        <f>Q229*H229</f>
        <v>0</v>
      </c>
      <c r="S229" s="142">
        <v>0</v>
      </c>
      <c r="T229" s="143">
        <f>S229*H229</f>
        <v>0</v>
      </c>
      <c r="AR229" s="144" t="s">
        <v>157</v>
      </c>
      <c r="AT229" s="144" t="s">
        <v>318</v>
      </c>
      <c r="AU229" s="144" t="s">
        <v>85</v>
      </c>
      <c r="AY229" s="17" t="s">
        <v>117</v>
      </c>
      <c r="BE229" s="145">
        <f>IF(N229="základní",J229,0)</f>
        <v>0</v>
      </c>
      <c r="BF229" s="145">
        <f>IF(N229="snížená",J229,0)</f>
        <v>0</v>
      </c>
      <c r="BG229" s="145">
        <f>IF(N229="zákl. přenesená",J229,0)</f>
        <v>0</v>
      </c>
      <c r="BH229" s="145">
        <f>IF(N229="sníž. přenesená",J229,0)</f>
        <v>0</v>
      </c>
      <c r="BI229" s="145">
        <f>IF(N229="nulová",J229,0)</f>
        <v>0</v>
      </c>
      <c r="BJ229" s="17" t="s">
        <v>83</v>
      </c>
      <c r="BK229" s="145">
        <f>ROUND(I229*H229,2)</f>
        <v>0</v>
      </c>
      <c r="BL229" s="17" t="s">
        <v>134</v>
      </c>
      <c r="BM229" s="144" t="s">
        <v>373</v>
      </c>
    </row>
    <row r="230" spans="2:65" s="13" customFormat="1" ht="10.199999999999999">
      <c r="B230" s="153"/>
      <c r="D230" s="147" t="s">
        <v>154</v>
      </c>
      <c r="E230" s="154" t="s">
        <v>1</v>
      </c>
      <c r="F230" s="155" t="s">
        <v>374</v>
      </c>
      <c r="H230" s="156">
        <v>6</v>
      </c>
      <c r="I230" s="157"/>
      <c r="L230" s="153"/>
      <c r="M230" s="158"/>
      <c r="T230" s="159"/>
      <c r="AT230" s="154" t="s">
        <v>154</v>
      </c>
      <c r="AU230" s="154" t="s">
        <v>85</v>
      </c>
      <c r="AV230" s="13" t="s">
        <v>85</v>
      </c>
      <c r="AW230" s="13" t="s">
        <v>31</v>
      </c>
      <c r="AX230" s="13" t="s">
        <v>83</v>
      </c>
      <c r="AY230" s="154" t="s">
        <v>117</v>
      </c>
    </row>
    <row r="231" spans="2:65" s="11" customFormat="1" ht="22.8" customHeight="1">
      <c r="B231" s="120"/>
      <c r="D231" s="121" t="s">
        <v>74</v>
      </c>
      <c r="E231" s="130" t="s">
        <v>134</v>
      </c>
      <c r="F231" s="130" t="s">
        <v>375</v>
      </c>
      <c r="I231" s="123"/>
      <c r="J231" s="131">
        <f>BK231</f>
        <v>0</v>
      </c>
      <c r="L231" s="120"/>
      <c r="M231" s="125"/>
      <c r="P231" s="126">
        <f>SUM(P232:P245)</f>
        <v>0</v>
      </c>
      <c r="R231" s="126">
        <f>SUM(R232:R245)</f>
        <v>25.985680000000002</v>
      </c>
      <c r="T231" s="127">
        <f>SUM(T232:T245)</f>
        <v>0</v>
      </c>
      <c r="AR231" s="121" t="s">
        <v>83</v>
      </c>
      <c r="AT231" s="128" t="s">
        <v>74</v>
      </c>
      <c r="AU231" s="128" t="s">
        <v>83</v>
      </c>
      <c r="AY231" s="121" t="s">
        <v>117</v>
      </c>
      <c r="BK231" s="129">
        <f>SUM(BK232:BK245)</f>
        <v>0</v>
      </c>
    </row>
    <row r="232" spans="2:65" s="1" customFormat="1" ht="24.15" customHeight="1">
      <c r="B232" s="132"/>
      <c r="C232" s="133" t="s">
        <v>376</v>
      </c>
      <c r="D232" s="133" t="s">
        <v>120</v>
      </c>
      <c r="E232" s="134" t="s">
        <v>377</v>
      </c>
      <c r="F232" s="135" t="s">
        <v>378</v>
      </c>
      <c r="G232" s="136" t="s">
        <v>181</v>
      </c>
      <c r="H232" s="137">
        <v>6.7</v>
      </c>
      <c r="I232" s="138"/>
      <c r="J232" s="139">
        <f>ROUND(I232*H232,2)</f>
        <v>0</v>
      </c>
      <c r="K232" s="135" t="s">
        <v>124</v>
      </c>
      <c r="L232" s="32"/>
      <c r="M232" s="140" t="s">
        <v>1</v>
      </c>
      <c r="N232" s="141" t="s">
        <v>40</v>
      </c>
      <c r="P232" s="142">
        <f>O232*H232</f>
        <v>0</v>
      </c>
      <c r="Q232" s="142">
        <v>0</v>
      </c>
      <c r="R232" s="142">
        <f>Q232*H232</f>
        <v>0</v>
      </c>
      <c r="S232" s="142">
        <v>0</v>
      </c>
      <c r="T232" s="143">
        <f>S232*H232</f>
        <v>0</v>
      </c>
      <c r="AR232" s="144" t="s">
        <v>134</v>
      </c>
      <c r="AT232" s="144" t="s">
        <v>120</v>
      </c>
      <c r="AU232" s="144" t="s">
        <v>85</v>
      </c>
      <c r="AY232" s="17" t="s">
        <v>117</v>
      </c>
      <c r="BE232" s="145">
        <f>IF(N232="základní",J232,0)</f>
        <v>0</v>
      </c>
      <c r="BF232" s="145">
        <f>IF(N232="snížená",J232,0)</f>
        <v>0</v>
      </c>
      <c r="BG232" s="145">
        <f>IF(N232="zákl. přenesená",J232,0)</f>
        <v>0</v>
      </c>
      <c r="BH232" s="145">
        <f>IF(N232="sníž. přenesená",J232,0)</f>
        <v>0</v>
      </c>
      <c r="BI232" s="145">
        <f>IF(N232="nulová",J232,0)</f>
        <v>0</v>
      </c>
      <c r="BJ232" s="17" t="s">
        <v>83</v>
      </c>
      <c r="BK232" s="145">
        <f>ROUND(I232*H232,2)</f>
        <v>0</v>
      </c>
      <c r="BL232" s="17" t="s">
        <v>134</v>
      </c>
      <c r="BM232" s="144" t="s">
        <v>379</v>
      </c>
    </row>
    <row r="233" spans="2:65" s="13" customFormat="1" ht="10.199999999999999">
      <c r="B233" s="153"/>
      <c r="D233" s="147" t="s">
        <v>154</v>
      </c>
      <c r="E233" s="154" t="s">
        <v>1</v>
      </c>
      <c r="F233" s="155" t="s">
        <v>380</v>
      </c>
      <c r="H233" s="156">
        <v>6.7</v>
      </c>
      <c r="I233" s="157"/>
      <c r="L233" s="153"/>
      <c r="M233" s="158"/>
      <c r="T233" s="159"/>
      <c r="AT233" s="154" t="s">
        <v>154</v>
      </c>
      <c r="AU233" s="154" t="s">
        <v>85</v>
      </c>
      <c r="AV233" s="13" t="s">
        <v>85</v>
      </c>
      <c r="AW233" s="13" t="s">
        <v>31</v>
      </c>
      <c r="AX233" s="13" t="s">
        <v>83</v>
      </c>
      <c r="AY233" s="154" t="s">
        <v>117</v>
      </c>
    </row>
    <row r="234" spans="2:65" s="1" customFormat="1" ht="21.75" customHeight="1">
      <c r="B234" s="132"/>
      <c r="C234" s="133" t="s">
        <v>381</v>
      </c>
      <c r="D234" s="133" t="s">
        <v>120</v>
      </c>
      <c r="E234" s="134" t="s">
        <v>382</v>
      </c>
      <c r="F234" s="135" t="s">
        <v>383</v>
      </c>
      <c r="G234" s="136" t="s">
        <v>181</v>
      </c>
      <c r="H234" s="137">
        <v>6.7</v>
      </c>
      <c r="I234" s="138"/>
      <c r="J234" s="139">
        <f>ROUND(I234*H234,2)</f>
        <v>0</v>
      </c>
      <c r="K234" s="135" t="s">
        <v>124</v>
      </c>
      <c r="L234" s="32"/>
      <c r="M234" s="140" t="s">
        <v>1</v>
      </c>
      <c r="N234" s="141" t="s">
        <v>40</v>
      </c>
      <c r="P234" s="142">
        <f>O234*H234</f>
        <v>0</v>
      </c>
      <c r="Q234" s="142">
        <v>0.20039999999999999</v>
      </c>
      <c r="R234" s="142">
        <f>Q234*H234</f>
        <v>1.3426800000000001</v>
      </c>
      <c r="S234" s="142">
        <v>0</v>
      </c>
      <c r="T234" s="143">
        <f>S234*H234</f>
        <v>0</v>
      </c>
      <c r="AR234" s="144" t="s">
        <v>134</v>
      </c>
      <c r="AT234" s="144" t="s">
        <v>120</v>
      </c>
      <c r="AU234" s="144" t="s">
        <v>85</v>
      </c>
      <c r="AY234" s="17" t="s">
        <v>117</v>
      </c>
      <c r="BE234" s="145">
        <f>IF(N234="základní",J234,0)</f>
        <v>0</v>
      </c>
      <c r="BF234" s="145">
        <f>IF(N234="snížená",J234,0)</f>
        <v>0</v>
      </c>
      <c r="BG234" s="145">
        <f>IF(N234="zákl. přenesená",J234,0)</f>
        <v>0</v>
      </c>
      <c r="BH234" s="145">
        <f>IF(N234="sníž. přenesená",J234,0)</f>
        <v>0</v>
      </c>
      <c r="BI234" s="145">
        <f>IF(N234="nulová",J234,0)</f>
        <v>0</v>
      </c>
      <c r="BJ234" s="17" t="s">
        <v>83</v>
      </c>
      <c r="BK234" s="145">
        <f>ROUND(I234*H234,2)</f>
        <v>0</v>
      </c>
      <c r="BL234" s="17" t="s">
        <v>134</v>
      </c>
      <c r="BM234" s="144" t="s">
        <v>384</v>
      </c>
    </row>
    <row r="235" spans="2:65" s="1" customFormat="1" ht="16.5" customHeight="1">
      <c r="B235" s="132"/>
      <c r="C235" s="133" t="s">
        <v>385</v>
      </c>
      <c r="D235" s="133" t="s">
        <v>120</v>
      </c>
      <c r="E235" s="134" t="s">
        <v>386</v>
      </c>
      <c r="F235" s="135" t="s">
        <v>387</v>
      </c>
      <c r="G235" s="136" t="s">
        <v>233</v>
      </c>
      <c r="H235" s="137">
        <v>12.975</v>
      </c>
      <c r="I235" s="138"/>
      <c r="J235" s="139">
        <f>ROUND(I235*H235,2)</f>
        <v>0</v>
      </c>
      <c r="K235" s="135" t="s">
        <v>124</v>
      </c>
      <c r="L235" s="32"/>
      <c r="M235" s="140" t="s">
        <v>1</v>
      </c>
      <c r="N235" s="141" t="s">
        <v>40</v>
      </c>
      <c r="P235" s="142">
        <f>O235*H235</f>
        <v>0</v>
      </c>
      <c r="Q235" s="142">
        <v>0</v>
      </c>
      <c r="R235" s="142">
        <f>Q235*H235</f>
        <v>0</v>
      </c>
      <c r="S235" s="142">
        <v>0</v>
      </c>
      <c r="T235" s="143">
        <f>S235*H235</f>
        <v>0</v>
      </c>
      <c r="AR235" s="144" t="s">
        <v>134</v>
      </c>
      <c r="AT235" s="144" t="s">
        <v>120</v>
      </c>
      <c r="AU235" s="144" t="s">
        <v>85</v>
      </c>
      <c r="AY235" s="17" t="s">
        <v>117</v>
      </c>
      <c r="BE235" s="145">
        <f>IF(N235="základní",J235,0)</f>
        <v>0</v>
      </c>
      <c r="BF235" s="145">
        <f>IF(N235="snížená",J235,0)</f>
        <v>0</v>
      </c>
      <c r="BG235" s="145">
        <f>IF(N235="zákl. přenesená",J235,0)</f>
        <v>0</v>
      </c>
      <c r="BH235" s="145">
        <f>IF(N235="sníž. přenesená",J235,0)</f>
        <v>0</v>
      </c>
      <c r="BI235" s="145">
        <f>IF(N235="nulová",J235,0)</f>
        <v>0</v>
      </c>
      <c r="BJ235" s="17" t="s">
        <v>83</v>
      </c>
      <c r="BK235" s="145">
        <f>ROUND(I235*H235,2)</f>
        <v>0</v>
      </c>
      <c r="BL235" s="17" t="s">
        <v>134</v>
      </c>
      <c r="BM235" s="144" t="s">
        <v>388</v>
      </c>
    </row>
    <row r="236" spans="2:65" s="13" customFormat="1" ht="10.199999999999999">
      <c r="B236" s="153"/>
      <c r="D236" s="147" t="s">
        <v>154</v>
      </c>
      <c r="E236" s="154" t="s">
        <v>1</v>
      </c>
      <c r="F236" s="155" t="s">
        <v>389</v>
      </c>
      <c r="H236" s="156">
        <v>12.975</v>
      </c>
      <c r="I236" s="157"/>
      <c r="L236" s="153"/>
      <c r="M236" s="158"/>
      <c r="T236" s="159"/>
      <c r="AT236" s="154" t="s">
        <v>154</v>
      </c>
      <c r="AU236" s="154" t="s">
        <v>85</v>
      </c>
      <c r="AV236" s="13" t="s">
        <v>85</v>
      </c>
      <c r="AW236" s="13" t="s">
        <v>31</v>
      </c>
      <c r="AX236" s="13" t="s">
        <v>83</v>
      </c>
      <c r="AY236" s="154" t="s">
        <v>117</v>
      </c>
    </row>
    <row r="237" spans="2:65" s="1" customFormat="1" ht="16.5" customHeight="1">
      <c r="B237" s="132"/>
      <c r="C237" s="179" t="s">
        <v>390</v>
      </c>
      <c r="D237" s="179" t="s">
        <v>318</v>
      </c>
      <c r="E237" s="180" t="s">
        <v>391</v>
      </c>
      <c r="F237" s="181" t="s">
        <v>392</v>
      </c>
      <c r="G237" s="182" t="s">
        <v>300</v>
      </c>
      <c r="H237" s="183">
        <v>24.643000000000001</v>
      </c>
      <c r="I237" s="184"/>
      <c r="J237" s="185">
        <f>ROUND(I237*H237,2)</f>
        <v>0</v>
      </c>
      <c r="K237" s="181" t="s">
        <v>124</v>
      </c>
      <c r="L237" s="186"/>
      <c r="M237" s="187" t="s">
        <v>1</v>
      </c>
      <c r="N237" s="188" t="s">
        <v>40</v>
      </c>
      <c r="P237" s="142">
        <f>O237*H237</f>
        <v>0</v>
      </c>
      <c r="Q237" s="142">
        <v>1</v>
      </c>
      <c r="R237" s="142">
        <f>Q237*H237</f>
        <v>24.643000000000001</v>
      </c>
      <c r="S237" s="142">
        <v>0</v>
      </c>
      <c r="T237" s="143">
        <f>S237*H237</f>
        <v>0</v>
      </c>
      <c r="AR237" s="144" t="s">
        <v>157</v>
      </c>
      <c r="AT237" s="144" t="s">
        <v>318</v>
      </c>
      <c r="AU237" s="144" t="s">
        <v>85</v>
      </c>
      <c r="AY237" s="17" t="s">
        <v>117</v>
      </c>
      <c r="BE237" s="145">
        <f>IF(N237="základní",J237,0)</f>
        <v>0</v>
      </c>
      <c r="BF237" s="145">
        <f>IF(N237="snížená",J237,0)</f>
        <v>0</v>
      </c>
      <c r="BG237" s="145">
        <f>IF(N237="zákl. přenesená",J237,0)</f>
        <v>0</v>
      </c>
      <c r="BH237" s="145">
        <f>IF(N237="sníž. přenesená",J237,0)</f>
        <v>0</v>
      </c>
      <c r="BI237" s="145">
        <f>IF(N237="nulová",J237,0)</f>
        <v>0</v>
      </c>
      <c r="BJ237" s="17" t="s">
        <v>83</v>
      </c>
      <c r="BK237" s="145">
        <f>ROUND(I237*H237,2)</f>
        <v>0</v>
      </c>
      <c r="BL237" s="17" t="s">
        <v>134</v>
      </c>
      <c r="BM237" s="144" t="s">
        <v>393</v>
      </c>
    </row>
    <row r="238" spans="2:65" s="13" customFormat="1" ht="10.199999999999999">
      <c r="B238" s="153"/>
      <c r="D238" s="147" t="s">
        <v>154</v>
      </c>
      <c r="E238" s="154" t="s">
        <v>1</v>
      </c>
      <c r="F238" s="155" t="s">
        <v>394</v>
      </c>
      <c r="H238" s="156">
        <v>24.643000000000001</v>
      </c>
      <c r="I238" s="157"/>
      <c r="L238" s="153"/>
      <c r="M238" s="158"/>
      <c r="T238" s="159"/>
      <c r="AT238" s="154" t="s">
        <v>154</v>
      </c>
      <c r="AU238" s="154" t="s">
        <v>85</v>
      </c>
      <c r="AV238" s="13" t="s">
        <v>85</v>
      </c>
      <c r="AW238" s="13" t="s">
        <v>31</v>
      </c>
      <c r="AX238" s="13" t="s">
        <v>83</v>
      </c>
      <c r="AY238" s="154" t="s">
        <v>117</v>
      </c>
    </row>
    <row r="239" spans="2:65" s="1" customFormat="1" ht="33" customHeight="1">
      <c r="B239" s="132"/>
      <c r="C239" s="133" t="s">
        <v>395</v>
      </c>
      <c r="D239" s="133" t="s">
        <v>120</v>
      </c>
      <c r="E239" s="134" t="s">
        <v>396</v>
      </c>
      <c r="F239" s="135" t="s">
        <v>397</v>
      </c>
      <c r="G239" s="136" t="s">
        <v>233</v>
      </c>
      <c r="H239" s="137">
        <v>2.5880000000000001</v>
      </c>
      <c r="I239" s="138"/>
      <c r="J239" s="139">
        <f>ROUND(I239*H239,2)</f>
        <v>0</v>
      </c>
      <c r="K239" s="135" t="s">
        <v>124</v>
      </c>
      <c r="L239" s="32"/>
      <c r="M239" s="140" t="s">
        <v>1</v>
      </c>
      <c r="N239" s="141" t="s">
        <v>40</v>
      </c>
      <c r="P239" s="142">
        <f>O239*H239</f>
        <v>0</v>
      </c>
      <c r="Q239" s="142">
        <v>0</v>
      </c>
      <c r="R239" s="142">
        <f>Q239*H239</f>
        <v>0</v>
      </c>
      <c r="S239" s="142">
        <v>0</v>
      </c>
      <c r="T239" s="143">
        <f>S239*H239</f>
        <v>0</v>
      </c>
      <c r="AR239" s="144" t="s">
        <v>134</v>
      </c>
      <c r="AT239" s="144" t="s">
        <v>120</v>
      </c>
      <c r="AU239" s="144" t="s">
        <v>85</v>
      </c>
      <c r="AY239" s="17" t="s">
        <v>117</v>
      </c>
      <c r="BE239" s="145">
        <f>IF(N239="základní",J239,0)</f>
        <v>0</v>
      </c>
      <c r="BF239" s="145">
        <f>IF(N239="snížená",J239,0)</f>
        <v>0</v>
      </c>
      <c r="BG239" s="145">
        <f>IF(N239="zákl. přenesená",J239,0)</f>
        <v>0</v>
      </c>
      <c r="BH239" s="145">
        <f>IF(N239="sníž. přenesená",J239,0)</f>
        <v>0</v>
      </c>
      <c r="BI239" s="145">
        <f>IF(N239="nulová",J239,0)</f>
        <v>0</v>
      </c>
      <c r="BJ239" s="17" t="s">
        <v>83</v>
      </c>
      <c r="BK239" s="145">
        <f>ROUND(I239*H239,2)</f>
        <v>0</v>
      </c>
      <c r="BL239" s="17" t="s">
        <v>134</v>
      </c>
      <c r="BM239" s="144" t="s">
        <v>398</v>
      </c>
    </row>
    <row r="240" spans="2:65" s="13" customFormat="1" ht="10.199999999999999">
      <c r="B240" s="153"/>
      <c r="D240" s="147" t="s">
        <v>154</v>
      </c>
      <c r="E240" s="154" t="s">
        <v>1</v>
      </c>
      <c r="F240" s="155" t="s">
        <v>399</v>
      </c>
      <c r="H240" s="156">
        <v>1.2</v>
      </c>
      <c r="I240" s="157"/>
      <c r="L240" s="153"/>
      <c r="M240" s="158"/>
      <c r="T240" s="159"/>
      <c r="AT240" s="154" t="s">
        <v>154</v>
      </c>
      <c r="AU240" s="154" t="s">
        <v>85</v>
      </c>
      <c r="AV240" s="13" t="s">
        <v>85</v>
      </c>
      <c r="AW240" s="13" t="s">
        <v>31</v>
      </c>
      <c r="AX240" s="13" t="s">
        <v>75</v>
      </c>
      <c r="AY240" s="154" t="s">
        <v>117</v>
      </c>
    </row>
    <row r="241" spans="2:65" s="13" customFormat="1" ht="10.199999999999999">
      <c r="B241" s="153"/>
      <c r="D241" s="147" t="s">
        <v>154</v>
      </c>
      <c r="E241" s="154" t="s">
        <v>1</v>
      </c>
      <c r="F241" s="155" t="s">
        <v>400</v>
      </c>
      <c r="H241" s="156">
        <v>0.375</v>
      </c>
      <c r="I241" s="157"/>
      <c r="L241" s="153"/>
      <c r="M241" s="158"/>
      <c r="T241" s="159"/>
      <c r="AT241" s="154" t="s">
        <v>154</v>
      </c>
      <c r="AU241" s="154" t="s">
        <v>85</v>
      </c>
      <c r="AV241" s="13" t="s">
        <v>85</v>
      </c>
      <c r="AW241" s="13" t="s">
        <v>31</v>
      </c>
      <c r="AX241" s="13" t="s">
        <v>75</v>
      </c>
      <c r="AY241" s="154" t="s">
        <v>117</v>
      </c>
    </row>
    <row r="242" spans="2:65" s="13" customFormat="1" ht="10.199999999999999">
      <c r="B242" s="153"/>
      <c r="D242" s="147" t="s">
        <v>154</v>
      </c>
      <c r="E242" s="154" t="s">
        <v>1</v>
      </c>
      <c r="F242" s="155" t="s">
        <v>401</v>
      </c>
      <c r="H242" s="156">
        <v>1.0129999999999999</v>
      </c>
      <c r="I242" s="157"/>
      <c r="L242" s="153"/>
      <c r="M242" s="158"/>
      <c r="T242" s="159"/>
      <c r="AT242" s="154" t="s">
        <v>154</v>
      </c>
      <c r="AU242" s="154" t="s">
        <v>85</v>
      </c>
      <c r="AV242" s="13" t="s">
        <v>85</v>
      </c>
      <c r="AW242" s="13" t="s">
        <v>31</v>
      </c>
      <c r="AX242" s="13" t="s">
        <v>75</v>
      </c>
      <c r="AY242" s="154" t="s">
        <v>117</v>
      </c>
    </row>
    <row r="243" spans="2:65" s="14" customFormat="1" ht="10.199999999999999">
      <c r="B243" s="165"/>
      <c r="D243" s="147" t="s">
        <v>154</v>
      </c>
      <c r="E243" s="166" t="s">
        <v>1</v>
      </c>
      <c r="F243" s="167" t="s">
        <v>190</v>
      </c>
      <c r="H243" s="168">
        <v>2.5880000000000001</v>
      </c>
      <c r="I243" s="169"/>
      <c r="L243" s="165"/>
      <c r="M243" s="170"/>
      <c r="T243" s="171"/>
      <c r="AT243" s="166" t="s">
        <v>154</v>
      </c>
      <c r="AU243" s="166" t="s">
        <v>85</v>
      </c>
      <c r="AV243" s="14" t="s">
        <v>134</v>
      </c>
      <c r="AW243" s="14" t="s">
        <v>31</v>
      </c>
      <c r="AX243" s="14" t="s">
        <v>83</v>
      </c>
      <c r="AY243" s="166" t="s">
        <v>117</v>
      </c>
    </row>
    <row r="244" spans="2:65" s="1" customFormat="1" ht="24.15" customHeight="1">
      <c r="B244" s="132"/>
      <c r="C244" s="133" t="s">
        <v>402</v>
      </c>
      <c r="D244" s="133" t="s">
        <v>120</v>
      </c>
      <c r="E244" s="134" t="s">
        <v>403</v>
      </c>
      <c r="F244" s="135" t="s">
        <v>404</v>
      </c>
      <c r="G244" s="136" t="s">
        <v>233</v>
      </c>
      <c r="H244" s="137">
        <v>0.54400000000000004</v>
      </c>
      <c r="I244" s="138"/>
      <c r="J244" s="139">
        <f>ROUND(I244*H244,2)</f>
        <v>0</v>
      </c>
      <c r="K244" s="135" t="s">
        <v>124</v>
      </c>
      <c r="L244" s="32"/>
      <c r="M244" s="140" t="s">
        <v>1</v>
      </c>
      <c r="N244" s="141" t="s">
        <v>40</v>
      </c>
      <c r="P244" s="142">
        <f>O244*H244</f>
        <v>0</v>
      </c>
      <c r="Q244" s="142">
        <v>0</v>
      </c>
      <c r="R244" s="142">
        <f>Q244*H244</f>
        <v>0</v>
      </c>
      <c r="S244" s="142">
        <v>0</v>
      </c>
      <c r="T244" s="143">
        <f>S244*H244</f>
        <v>0</v>
      </c>
      <c r="AR244" s="144" t="s">
        <v>134</v>
      </c>
      <c r="AT244" s="144" t="s">
        <v>120</v>
      </c>
      <c r="AU244" s="144" t="s">
        <v>85</v>
      </c>
      <c r="AY244" s="17" t="s">
        <v>117</v>
      </c>
      <c r="BE244" s="145">
        <f>IF(N244="základní",J244,0)</f>
        <v>0</v>
      </c>
      <c r="BF244" s="145">
        <f>IF(N244="snížená",J244,0)</f>
        <v>0</v>
      </c>
      <c r="BG244" s="145">
        <f>IF(N244="zákl. přenesená",J244,0)</f>
        <v>0</v>
      </c>
      <c r="BH244" s="145">
        <f>IF(N244="sníž. přenesená",J244,0)</f>
        <v>0</v>
      </c>
      <c r="BI244" s="145">
        <f>IF(N244="nulová",J244,0)</f>
        <v>0</v>
      </c>
      <c r="BJ244" s="17" t="s">
        <v>83</v>
      </c>
      <c r="BK244" s="145">
        <f>ROUND(I244*H244,2)</f>
        <v>0</v>
      </c>
      <c r="BL244" s="17" t="s">
        <v>134</v>
      </c>
      <c r="BM244" s="144" t="s">
        <v>405</v>
      </c>
    </row>
    <row r="245" spans="2:65" s="13" customFormat="1" ht="10.199999999999999">
      <c r="B245" s="153"/>
      <c r="D245" s="147" t="s">
        <v>154</v>
      </c>
      <c r="E245" s="154" t="s">
        <v>1</v>
      </c>
      <c r="F245" s="155" t="s">
        <v>406</v>
      </c>
      <c r="H245" s="156">
        <v>0.54400000000000004</v>
      </c>
      <c r="I245" s="157"/>
      <c r="L245" s="153"/>
      <c r="M245" s="158"/>
      <c r="T245" s="159"/>
      <c r="AT245" s="154" t="s">
        <v>154</v>
      </c>
      <c r="AU245" s="154" t="s">
        <v>85</v>
      </c>
      <c r="AV245" s="13" t="s">
        <v>85</v>
      </c>
      <c r="AW245" s="13" t="s">
        <v>31</v>
      </c>
      <c r="AX245" s="13" t="s">
        <v>83</v>
      </c>
      <c r="AY245" s="154" t="s">
        <v>117</v>
      </c>
    </row>
    <row r="246" spans="2:65" s="11" customFormat="1" ht="22.8" customHeight="1">
      <c r="B246" s="120"/>
      <c r="D246" s="121" t="s">
        <v>74</v>
      </c>
      <c r="E246" s="130" t="s">
        <v>116</v>
      </c>
      <c r="F246" s="130" t="s">
        <v>407</v>
      </c>
      <c r="I246" s="123"/>
      <c r="J246" s="131">
        <f>BK246</f>
        <v>0</v>
      </c>
      <c r="L246" s="120"/>
      <c r="M246" s="125"/>
      <c r="P246" s="126">
        <f>SUM(P247:P286)</f>
        <v>0</v>
      </c>
      <c r="R246" s="126">
        <f>SUM(R247:R286)</f>
        <v>44.079107000000008</v>
      </c>
      <c r="T246" s="127">
        <f>SUM(T247:T286)</f>
        <v>0</v>
      </c>
      <c r="AR246" s="121" t="s">
        <v>83</v>
      </c>
      <c r="AT246" s="128" t="s">
        <v>74</v>
      </c>
      <c r="AU246" s="128" t="s">
        <v>83</v>
      </c>
      <c r="AY246" s="121" t="s">
        <v>117</v>
      </c>
      <c r="BK246" s="129">
        <f>SUM(BK247:BK286)</f>
        <v>0</v>
      </c>
    </row>
    <row r="247" spans="2:65" s="1" customFormat="1" ht="24.15" customHeight="1">
      <c r="B247" s="132"/>
      <c r="C247" s="133" t="s">
        <v>408</v>
      </c>
      <c r="D247" s="133" t="s">
        <v>120</v>
      </c>
      <c r="E247" s="134" t="s">
        <v>409</v>
      </c>
      <c r="F247" s="135" t="s">
        <v>410</v>
      </c>
      <c r="G247" s="136" t="s">
        <v>181</v>
      </c>
      <c r="H247" s="137">
        <v>594.79999999999995</v>
      </c>
      <c r="I247" s="138"/>
      <c r="J247" s="139">
        <f>ROUND(I247*H247,2)</f>
        <v>0</v>
      </c>
      <c r="K247" s="135" t="s">
        <v>124</v>
      </c>
      <c r="L247" s="32"/>
      <c r="M247" s="140" t="s">
        <v>1</v>
      </c>
      <c r="N247" s="141" t="s">
        <v>40</v>
      </c>
      <c r="P247" s="142">
        <f>O247*H247</f>
        <v>0</v>
      </c>
      <c r="Q247" s="142">
        <v>0</v>
      </c>
      <c r="R247" s="142">
        <f>Q247*H247</f>
        <v>0</v>
      </c>
      <c r="S247" s="142">
        <v>0</v>
      </c>
      <c r="T247" s="143">
        <f>S247*H247</f>
        <v>0</v>
      </c>
      <c r="AR247" s="144" t="s">
        <v>134</v>
      </c>
      <c r="AT247" s="144" t="s">
        <v>120</v>
      </c>
      <c r="AU247" s="144" t="s">
        <v>85</v>
      </c>
      <c r="AY247" s="17" t="s">
        <v>117</v>
      </c>
      <c r="BE247" s="145">
        <f>IF(N247="základní",J247,0)</f>
        <v>0</v>
      </c>
      <c r="BF247" s="145">
        <f>IF(N247="snížená",J247,0)</f>
        <v>0</v>
      </c>
      <c r="BG247" s="145">
        <f>IF(N247="zákl. přenesená",J247,0)</f>
        <v>0</v>
      </c>
      <c r="BH247" s="145">
        <f>IF(N247="sníž. přenesená",J247,0)</f>
        <v>0</v>
      </c>
      <c r="BI247" s="145">
        <f>IF(N247="nulová",J247,0)</f>
        <v>0</v>
      </c>
      <c r="BJ247" s="17" t="s">
        <v>83</v>
      </c>
      <c r="BK247" s="145">
        <f>ROUND(I247*H247,2)</f>
        <v>0</v>
      </c>
      <c r="BL247" s="17" t="s">
        <v>134</v>
      </c>
      <c r="BM247" s="144" t="s">
        <v>411</v>
      </c>
    </row>
    <row r="248" spans="2:65" s="13" customFormat="1" ht="10.199999999999999">
      <c r="B248" s="153"/>
      <c r="D248" s="147" t="s">
        <v>154</v>
      </c>
      <c r="E248" s="154" t="s">
        <v>1</v>
      </c>
      <c r="F248" s="155" t="s">
        <v>412</v>
      </c>
      <c r="H248" s="156">
        <v>127</v>
      </c>
      <c r="I248" s="157"/>
      <c r="L248" s="153"/>
      <c r="M248" s="158"/>
      <c r="T248" s="159"/>
      <c r="AT248" s="154" t="s">
        <v>154</v>
      </c>
      <c r="AU248" s="154" t="s">
        <v>85</v>
      </c>
      <c r="AV248" s="13" t="s">
        <v>85</v>
      </c>
      <c r="AW248" s="13" t="s">
        <v>31</v>
      </c>
      <c r="AX248" s="13" t="s">
        <v>75</v>
      </c>
      <c r="AY248" s="154" t="s">
        <v>117</v>
      </c>
    </row>
    <row r="249" spans="2:65" s="13" customFormat="1" ht="10.199999999999999">
      <c r="B249" s="153"/>
      <c r="D249" s="147" t="s">
        <v>154</v>
      </c>
      <c r="E249" s="154" t="s">
        <v>1</v>
      </c>
      <c r="F249" s="155" t="s">
        <v>413</v>
      </c>
      <c r="H249" s="156">
        <v>35</v>
      </c>
      <c r="I249" s="157"/>
      <c r="L249" s="153"/>
      <c r="M249" s="158"/>
      <c r="T249" s="159"/>
      <c r="AT249" s="154" t="s">
        <v>154</v>
      </c>
      <c r="AU249" s="154" t="s">
        <v>85</v>
      </c>
      <c r="AV249" s="13" t="s">
        <v>85</v>
      </c>
      <c r="AW249" s="13" t="s">
        <v>31</v>
      </c>
      <c r="AX249" s="13" t="s">
        <v>75</v>
      </c>
      <c r="AY249" s="154" t="s">
        <v>117</v>
      </c>
    </row>
    <row r="250" spans="2:65" s="12" customFormat="1" ht="10.199999999999999">
      <c r="B250" s="146"/>
      <c r="D250" s="147" t="s">
        <v>154</v>
      </c>
      <c r="E250" s="148" t="s">
        <v>1</v>
      </c>
      <c r="F250" s="149" t="s">
        <v>414</v>
      </c>
      <c r="H250" s="148" t="s">
        <v>1</v>
      </c>
      <c r="I250" s="150"/>
      <c r="L250" s="146"/>
      <c r="M250" s="151"/>
      <c r="T250" s="152"/>
      <c r="AT250" s="148" t="s">
        <v>154</v>
      </c>
      <c r="AU250" s="148" t="s">
        <v>85</v>
      </c>
      <c r="AV250" s="12" t="s">
        <v>83</v>
      </c>
      <c r="AW250" s="12" t="s">
        <v>31</v>
      </c>
      <c r="AX250" s="12" t="s">
        <v>75</v>
      </c>
      <c r="AY250" s="148" t="s">
        <v>117</v>
      </c>
    </row>
    <row r="251" spans="2:65" s="13" customFormat="1" ht="10.199999999999999">
      <c r="B251" s="153"/>
      <c r="D251" s="147" t="s">
        <v>154</v>
      </c>
      <c r="E251" s="154" t="s">
        <v>1</v>
      </c>
      <c r="F251" s="155" t="s">
        <v>415</v>
      </c>
      <c r="H251" s="156">
        <v>218.6</v>
      </c>
      <c r="I251" s="157"/>
      <c r="L251" s="153"/>
      <c r="M251" s="158"/>
      <c r="T251" s="159"/>
      <c r="AT251" s="154" t="s">
        <v>154</v>
      </c>
      <c r="AU251" s="154" t="s">
        <v>85</v>
      </c>
      <c r="AV251" s="13" t="s">
        <v>85</v>
      </c>
      <c r="AW251" s="13" t="s">
        <v>31</v>
      </c>
      <c r="AX251" s="13" t="s">
        <v>75</v>
      </c>
      <c r="AY251" s="154" t="s">
        <v>117</v>
      </c>
    </row>
    <row r="252" spans="2:65" s="13" customFormat="1" ht="10.199999999999999">
      <c r="B252" s="153"/>
      <c r="D252" s="147" t="s">
        <v>154</v>
      </c>
      <c r="E252" s="154" t="s">
        <v>1</v>
      </c>
      <c r="F252" s="155" t="s">
        <v>416</v>
      </c>
      <c r="H252" s="156">
        <v>17.2</v>
      </c>
      <c r="I252" s="157"/>
      <c r="L252" s="153"/>
      <c r="M252" s="158"/>
      <c r="T252" s="159"/>
      <c r="AT252" s="154" t="s">
        <v>154</v>
      </c>
      <c r="AU252" s="154" t="s">
        <v>85</v>
      </c>
      <c r="AV252" s="13" t="s">
        <v>85</v>
      </c>
      <c r="AW252" s="13" t="s">
        <v>31</v>
      </c>
      <c r="AX252" s="13" t="s">
        <v>75</v>
      </c>
      <c r="AY252" s="154" t="s">
        <v>117</v>
      </c>
    </row>
    <row r="253" spans="2:65" s="13" customFormat="1" ht="10.199999999999999">
      <c r="B253" s="153"/>
      <c r="D253" s="147" t="s">
        <v>154</v>
      </c>
      <c r="E253" s="154" t="s">
        <v>1</v>
      </c>
      <c r="F253" s="155" t="s">
        <v>353</v>
      </c>
      <c r="H253" s="156">
        <v>127</v>
      </c>
      <c r="I253" s="157"/>
      <c r="L253" s="153"/>
      <c r="M253" s="158"/>
      <c r="T253" s="159"/>
      <c r="AT253" s="154" t="s">
        <v>154</v>
      </c>
      <c r="AU253" s="154" t="s">
        <v>85</v>
      </c>
      <c r="AV253" s="13" t="s">
        <v>85</v>
      </c>
      <c r="AW253" s="13" t="s">
        <v>31</v>
      </c>
      <c r="AX253" s="13" t="s">
        <v>75</v>
      </c>
      <c r="AY253" s="154" t="s">
        <v>117</v>
      </c>
    </row>
    <row r="254" spans="2:65" s="13" customFormat="1" ht="10.199999999999999">
      <c r="B254" s="153"/>
      <c r="D254" s="147" t="s">
        <v>154</v>
      </c>
      <c r="E254" s="154" t="s">
        <v>1</v>
      </c>
      <c r="F254" s="155" t="s">
        <v>417</v>
      </c>
      <c r="H254" s="156">
        <v>70</v>
      </c>
      <c r="I254" s="157"/>
      <c r="L254" s="153"/>
      <c r="M254" s="158"/>
      <c r="T254" s="159"/>
      <c r="AT254" s="154" t="s">
        <v>154</v>
      </c>
      <c r="AU254" s="154" t="s">
        <v>85</v>
      </c>
      <c r="AV254" s="13" t="s">
        <v>85</v>
      </c>
      <c r="AW254" s="13" t="s">
        <v>31</v>
      </c>
      <c r="AX254" s="13" t="s">
        <v>75</v>
      </c>
      <c r="AY254" s="154" t="s">
        <v>117</v>
      </c>
    </row>
    <row r="255" spans="2:65" s="14" customFormat="1" ht="10.199999999999999">
      <c r="B255" s="165"/>
      <c r="D255" s="147" t="s">
        <v>154</v>
      </c>
      <c r="E255" s="166" t="s">
        <v>1</v>
      </c>
      <c r="F255" s="167" t="s">
        <v>190</v>
      </c>
      <c r="H255" s="168">
        <v>594.79999999999995</v>
      </c>
      <c r="I255" s="169"/>
      <c r="L255" s="165"/>
      <c r="M255" s="170"/>
      <c r="T255" s="171"/>
      <c r="AT255" s="166" t="s">
        <v>154</v>
      </c>
      <c r="AU255" s="166" t="s">
        <v>85</v>
      </c>
      <c r="AV255" s="14" t="s">
        <v>134</v>
      </c>
      <c r="AW255" s="14" t="s">
        <v>31</v>
      </c>
      <c r="AX255" s="14" t="s">
        <v>83</v>
      </c>
      <c r="AY255" s="166" t="s">
        <v>117</v>
      </c>
    </row>
    <row r="256" spans="2:65" s="1" customFormat="1" ht="24.15" customHeight="1">
      <c r="B256" s="132"/>
      <c r="C256" s="133" t="s">
        <v>418</v>
      </c>
      <c r="D256" s="133" t="s">
        <v>120</v>
      </c>
      <c r="E256" s="134" t="s">
        <v>419</v>
      </c>
      <c r="F256" s="135" t="s">
        <v>420</v>
      </c>
      <c r="G256" s="136" t="s">
        <v>181</v>
      </c>
      <c r="H256" s="137">
        <v>235.8</v>
      </c>
      <c r="I256" s="138"/>
      <c r="J256" s="139">
        <f>ROUND(I256*H256,2)</f>
        <v>0</v>
      </c>
      <c r="K256" s="135" t="s">
        <v>124</v>
      </c>
      <c r="L256" s="32"/>
      <c r="M256" s="140" t="s">
        <v>1</v>
      </c>
      <c r="N256" s="141" t="s">
        <v>40</v>
      </c>
      <c r="P256" s="142">
        <f>O256*H256</f>
        <v>0</v>
      </c>
      <c r="Q256" s="142">
        <v>0</v>
      </c>
      <c r="R256" s="142">
        <f>Q256*H256</f>
        <v>0</v>
      </c>
      <c r="S256" s="142">
        <v>0</v>
      </c>
      <c r="T256" s="143">
        <f>S256*H256</f>
        <v>0</v>
      </c>
      <c r="AR256" s="144" t="s">
        <v>134</v>
      </c>
      <c r="AT256" s="144" t="s">
        <v>120</v>
      </c>
      <c r="AU256" s="144" t="s">
        <v>85</v>
      </c>
      <c r="AY256" s="17" t="s">
        <v>117</v>
      </c>
      <c r="BE256" s="145">
        <f>IF(N256="základní",J256,0)</f>
        <v>0</v>
      </c>
      <c r="BF256" s="145">
        <f>IF(N256="snížená",J256,0)</f>
        <v>0</v>
      </c>
      <c r="BG256" s="145">
        <f>IF(N256="zákl. přenesená",J256,0)</f>
        <v>0</v>
      </c>
      <c r="BH256" s="145">
        <f>IF(N256="sníž. přenesená",J256,0)</f>
        <v>0</v>
      </c>
      <c r="BI256" s="145">
        <f>IF(N256="nulová",J256,0)</f>
        <v>0</v>
      </c>
      <c r="BJ256" s="17" t="s">
        <v>83</v>
      </c>
      <c r="BK256" s="145">
        <f>ROUND(I256*H256,2)</f>
        <v>0</v>
      </c>
      <c r="BL256" s="17" t="s">
        <v>134</v>
      </c>
      <c r="BM256" s="144" t="s">
        <v>421</v>
      </c>
    </row>
    <row r="257" spans="2:65" s="13" customFormat="1" ht="10.199999999999999">
      <c r="B257" s="153"/>
      <c r="D257" s="147" t="s">
        <v>154</v>
      </c>
      <c r="E257" s="154" t="s">
        <v>1</v>
      </c>
      <c r="F257" s="155" t="s">
        <v>422</v>
      </c>
      <c r="H257" s="156">
        <v>235.8</v>
      </c>
      <c r="I257" s="157"/>
      <c r="L257" s="153"/>
      <c r="M257" s="158"/>
      <c r="T257" s="159"/>
      <c r="AT257" s="154" t="s">
        <v>154</v>
      </c>
      <c r="AU257" s="154" t="s">
        <v>85</v>
      </c>
      <c r="AV257" s="13" t="s">
        <v>85</v>
      </c>
      <c r="AW257" s="13" t="s">
        <v>31</v>
      </c>
      <c r="AX257" s="13" t="s">
        <v>83</v>
      </c>
      <c r="AY257" s="154" t="s">
        <v>117</v>
      </c>
    </row>
    <row r="258" spans="2:65" s="1" customFormat="1" ht="24.15" customHeight="1">
      <c r="B258" s="132"/>
      <c r="C258" s="133" t="s">
        <v>423</v>
      </c>
      <c r="D258" s="133" t="s">
        <v>120</v>
      </c>
      <c r="E258" s="134" t="s">
        <v>424</v>
      </c>
      <c r="F258" s="135" t="s">
        <v>425</v>
      </c>
      <c r="G258" s="136" t="s">
        <v>181</v>
      </c>
      <c r="H258" s="137">
        <v>471.6</v>
      </c>
      <c r="I258" s="138"/>
      <c r="J258" s="139">
        <f>ROUND(I258*H258,2)</f>
        <v>0</v>
      </c>
      <c r="K258" s="135" t="s">
        <v>124</v>
      </c>
      <c r="L258" s="32"/>
      <c r="M258" s="140" t="s">
        <v>1</v>
      </c>
      <c r="N258" s="141" t="s">
        <v>40</v>
      </c>
      <c r="P258" s="142">
        <f>O258*H258</f>
        <v>0</v>
      </c>
      <c r="Q258" s="142">
        <v>0</v>
      </c>
      <c r="R258" s="142">
        <f>Q258*H258</f>
        <v>0</v>
      </c>
      <c r="S258" s="142">
        <v>0</v>
      </c>
      <c r="T258" s="143">
        <f>S258*H258</f>
        <v>0</v>
      </c>
      <c r="AR258" s="144" t="s">
        <v>134</v>
      </c>
      <c r="AT258" s="144" t="s">
        <v>120</v>
      </c>
      <c r="AU258" s="144" t="s">
        <v>85</v>
      </c>
      <c r="AY258" s="17" t="s">
        <v>117</v>
      </c>
      <c r="BE258" s="145">
        <f>IF(N258="základní",J258,0)</f>
        <v>0</v>
      </c>
      <c r="BF258" s="145">
        <f>IF(N258="snížená",J258,0)</f>
        <v>0</v>
      </c>
      <c r="BG258" s="145">
        <f>IF(N258="zákl. přenesená",J258,0)</f>
        <v>0</v>
      </c>
      <c r="BH258" s="145">
        <f>IF(N258="sníž. přenesená",J258,0)</f>
        <v>0</v>
      </c>
      <c r="BI258" s="145">
        <f>IF(N258="nulová",J258,0)</f>
        <v>0</v>
      </c>
      <c r="BJ258" s="17" t="s">
        <v>83</v>
      </c>
      <c r="BK258" s="145">
        <f>ROUND(I258*H258,2)</f>
        <v>0</v>
      </c>
      <c r="BL258" s="17" t="s">
        <v>134</v>
      </c>
      <c r="BM258" s="144" t="s">
        <v>426</v>
      </c>
    </row>
    <row r="259" spans="2:65" s="13" customFormat="1" ht="10.199999999999999">
      <c r="B259" s="153"/>
      <c r="D259" s="147" t="s">
        <v>154</v>
      </c>
      <c r="E259" s="154" t="s">
        <v>1</v>
      </c>
      <c r="F259" s="155" t="s">
        <v>427</v>
      </c>
      <c r="H259" s="156">
        <v>471.6</v>
      </c>
      <c r="I259" s="157"/>
      <c r="L259" s="153"/>
      <c r="M259" s="158"/>
      <c r="T259" s="159"/>
      <c r="AT259" s="154" t="s">
        <v>154</v>
      </c>
      <c r="AU259" s="154" t="s">
        <v>85</v>
      </c>
      <c r="AV259" s="13" t="s">
        <v>85</v>
      </c>
      <c r="AW259" s="13" t="s">
        <v>31</v>
      </c>
      <c r="AX259" s="13" t="s">
        <v>83</v>
      </c>
      <c r="AY259" s="154" t="s">
        <v>117</v>
      </c>
    </row>
    <row r="260" spans="2:65" s="1" customFormat="1" ht="33" customHeight="1">
      <c r="B260" s="132"/>
      <c r="C260" s="133" t="s">
        <v>428</v>
      </c>
      <c r="D260" s="133" t="s">
        <v>120</v>
      </c>
      <c r="E260" s="134" t="s">
        <v>429</v>
      </c>
      <c r="F260" s="135" t="s">
        <v>430</v>
      </c>
      <c r="G260" s="136" t="s">
        <v>181</v>
      </c>
      <c r="H260" s="137">
        <v>431.8</v>
      </c>
      <c r="I260" s="138"/>
      <c r="J260" s="139">
        <f>ROUND(I260*H260,2)</f>
        <v>0</v>
      </c>
      <c r="K260" s="135" t="s">
        <v>124</v>
      </c>
      <c r="L260" s="32"/>
      <c r="M260" s="140" t="s">
        <v>1</v>
      </c>
      <c r="N260" s="141" t="s">
        <v>40</v>
      </c>
      <c r="P260" s="142">
        <f>O260*H260</f>
        <v>0</v>
      </c>
      <c r="Q260" s="142">
        <v>0</v>
      </c>
      <c r="R260" s="142">
        <f>Q260*H260</f>
        <v>0</v>
      </c>
      <c r="S260" s="142">
        <v>0</v>
      </c>
      <c r="T260" s="143">
        <f>S260*H260</f>
        <v>0</v>
      </c>
      <c r="AR260" s="144" t="s">
        <v>134</v>
      </c>
      <c r="AT260" s="144" t="s">
        <v>120</v>
      </c>
      <c r="AU260" s="144" t="s">
        <v>85</v>
      </c>
      <c r="AY260" s="17" t="s">
        <v>117</v>
      </c>
      <c r="BE260" s="145">
        <f>IF(N260="základní",J260,0)</f>
        <v>0</v>
      </c>
      <c r="BF260" s="145">
        <f>IF(N260="snížená",J260,0)</f>
        <v>0</v>
      </c>
      <c r="BG260" s="145">
        <f>IF(N260="zákl. přenesená",J260,0)</f>
        <v>0</v>
      </c>
      <c r="BH260" s="145">
        <f>IF(N260="sníž. přenesená",J260,0)</f>
        <v>0</v>
      </c>
      <c r="BI260" s="145">
        <f>IF(N260="nulová",J260,0)</f>
        <v>0</v>
      </c>
      <c r="BJ260" s="17" t="s">
        <v>83</v>
      </c>
      <c r="BK260" s="145">
        <f>ROUND(I260*H260,2)</f>
        <v>0</v>
      </c>
      <c r="BL260" s="17" t="s">
        <v>134</v>
      </c>
      <c r="BM260" s="144" t="s">
        <v>431</v>
      </c>
    </row>
    <row r="261" spans="2:65" s="13" customFormat="1" ht="10.199999999999999">
      <c r="B261" s="153"/>
      <c r="D261" s="147" t="s">
        <v>154</v>
      </c>
      <c r="E261" s="154" t="s">
        <v>1</v>
      </c>
      <c r="F261" s="155" t="s">
        <v>432</v>
      </c>
      <c r="H261" s="156">
        <v>235.8</v>
      </c>
      <c r="I261" s="157"/>
      <c r="L261" s="153"/>
      <c r="M261" s="158"/>
      <c r="T261" s="159"/>
      <c r="AT261" s="154" t="s">
        <v>154</v>
      </c>
      <c r="AU261" s="154" t="s">
        <v>85</v>
      </c>
      <c r="AV261" s="13" t="s">
        <v>85</v>
      </c>
      <c r="AW261" s="13" t="s">
        <v>31</v>
      </c>
      <c r="AX261" s="13" t="s">
        <v>75</v>
      </c>
      <c r="AY261" s="154" t="s">
        <v>117</v>
      </c>
    </row>
    <row r="262" spans="2:65" s="13" customFormat="1" ht="10.199999999999999">
      <c r="B262" s="153"/>
      <c r="D262" s="147" t="s">
        <v>154</v>
      </c>
      <c r="E262" s="154" t="s">
        <v>1</v>
      </c>
      <c r="F262" s="155" t="s">
        <v>433</v>
      </c>
      <c r="H262" s="156">
        <v>196</v>
      </c>
      <c r="I262" s="157"/>
      <c r="L262" s="153"/>
      <c r="M262" s="158"/>
      <c r="T262" s="159"/>
      <c r="AT262" s="154" t="s">
        <v>154</v>
      </c>
      <c r="AU262" s="154" t="s">
        <v>85</v>
      </c>
      <c r="AV262" s="13" t="s">
        <v>85</v>
      </c>
      <c r="AW262" s="13" t="s">
        <v>31</v>
      </c>
      <c r="AX262" s="13" t="s">
        <v>75</v>
      </c>
      <c r="AY262" s="154" t="s">
        <v>117</v>
      </c>
    </row>
    <row r="263" spans="2:65" s="14" customFormat="1" ht="10.199999999999999">
      <c r="B263" s="165"/>
      <c r="D263" s="147" t="s">
        <v>154</v>
      </c>
      <c r="E263" s="166" t="s">
        <v>1</v>
      </c>
      <c r="F263" s="167" t="s">
        <v>190</v>
      </c>
      <c r="H263" s="168">
        <v>431.8</v>
      </c>
      <c r="I263" s="169"/>
      <c r="L263" s="165"/>
      <c r="M263" s="170"/>
      <c r="T263" s="171"/>
      <c r="AT263" s="166" t="s">
        <v>154</v>
      </c>
      <c r="AU263" s="166" t="s">
        <v>85</v>
      </c>
      <c r="AV263" s="14" t="s">
        <v>134</v>
      </c>
      <c r="AW263" s="14" t="s">
        <v>31</v>
      </c>
      <c r="AX263" s="14" t="s">
        <v>83</v>
      </c>
      <c r="AY263" s="166" t="s">
        <v>117</v>
      </c>
    </row>
    <row r="264" spans="2:65" s="1" customFormat="1" ht="21.75" customHeight="1">
      <c r="B264" s="132"/>
      <c r="C264" s="133" t="s">
        <v>434</v>
      </c>
      <c r="D264" s="133" t="s">
        <v>120</v>
      </c>
      <c r="E264" s="134" t="s">
        <v>435</v>
      </c>
      <c r="F264" s="135" t="s">
        <v>436</v>
      </c>
      <c r="G264" s="136" t="s">
        <v>181</v>
      </c>
      <c r="H264" s="137">
        <v>1199.9000000000001</v>
      </c>
      <c r="I264" s="138"/>
      <c r="J264" s="139">
        <f>ROUND(I264*H264,2)</f>
        <v>0</v>
      </c>
      <c r="K264" s="135" t="s">
        <v>124</v>
      </c>
      <c r="L264" s="32"/>
      <c r="M264" s="140" t="s">
        <v>1</v>
      </c>
      <c r="N264" s="141" t="s">
        <v>40</v>
      </c>
      <c r="P264" s="142">
        <f>O264*H264</f>
        <v>0</v>
      </c>
      <c r="Q264" s="142">
        <v>0</v>
      </c>
      <c r="R264" s="142">
        <f>Q264*H264</f>
        <v>0</v>
      </c>
      <c r="S264" s="142">
        <v>0</v>
      </c>
      <c r="T264" s="143">
        <f>S264*H264</f>
        <v>0</v>
      </c>
      <c r="AR264" s="144" t="s">
        <v>134</v>
      </c>
      <c r="AT264" s="144" t="s">
        <v>120</v>
      </c>
      <c r="AU264" s="144" t="s">
        <v>85</v>
      </c>
      <c r="AY264" s="17" t="s">
        <v>117</v>
      </c>
      <c r="BE264" s="145">
        <f>IF(N264="základní",J264,0)</f>
        <v>0</v>
      </c>
      <c r="BF264" s="145">
        <f>IF(N264="snížená",J264,0)</f>
        <v>0</v>
      </c>
      <c r="BG264" s="145">
        <f>IF(N264="zákl. přenesená",J264,0)</f>
        <v>0</v>
      </c>
      <c r="BH264" s="145">
        <f>IF(N264="sníž. přenesená",J264,0)</f>
        <v>0</v>
      </c>
      <c r="BI264" s="145">
        <f>IF(N264="nulová",J264,0)</f>
        <v>0</v>
      </c>
      <c r="BJ264" s="17" t="s">
        <v>83</v>
      </c>
      <c r="BK264" s="145">
        <f>ROUND(I264*H264,2)</f>
        <v>0</v>
      </c>
      <c r="BL264" s="17" t="s">
        <v>134</v>
      </c>
      <c r="BM264" s="144" t="s">
        <v>437</v>
      </c>
    </row>
    <row r="265" spans="2:65" s="13" customFormat="1" ht="10.199999999999999">
      <c r="B265" s="153"/>
      <c r="D265" s="147" t="s">
        <v>154</v>
      </c>
      <c r="E265" s="154" t="s">
        <v>1</v>
      </c>
      <c r="F265" s="155" t="s">
        <v>438</v>
      </c>
      <c r="H265" s="156">
        <v>768</v>
      </c>
      <c r="I265" s="157"/>
      <c r="L265" s="153"/>
      <c r="M265" s="158"/>
      <c r="T265" s="159"/>
      <c r="AT265" s="154" t="s">
        <v>154</v>
      </c>
      <c r="AU265" s="154" t="s">
        <v>85</v>
      </c>
      <c r="AV265" s="13" t="s">
        <v>85</v>
      </c>
      <c r="AW265" s="13" t="s">
        <v>31</v>
      </c>
      <c r="AX265" s="13" t="s">
        <v>75</v>
      </c>
      <c r="AY265" s="154" t="s">
        <v>117</v>
      </c>
    </row>
    <row r="266" spans="2:65" s="13" customFormat="1" ht="20.399999999999999">
      <c r="B266" s="153"/>
      <c r="D266" s="147" t="s">
        <v>154</v>
      </c>
      <c r="E266" s="154" t="s">
        <v>1</v>
      </c>
      <c r="F266" s="155" t="s">
        <v>439</v>
      </c>
      <c r="H266" s="156">
        <v>431.9</v>
      </c>
      <c r="I266" s="157"/>
      <c r="L266" s="153"/>
      <c r="M266" s="158"/>
      <c r="T266" s="159"/>
      <c r="AT266" s="154" t="s">
        <v>154</v>
      </c>
      <c r="AU266" s="154" t="s">
        <v>85</v>
      </c>
      <c r="AV266" s="13" t="s">
        <v>85</v>
      </c>
      <c r="AW266" s="13" t="s">
        <v>31</v>
      </c>
      <c r="AX266" s="13" t="s">
        <v>75</v>
      </c>
      <c r="AY266" s="154" t="s">
        <v>117</v>
      </c>
    </row>
    <row r="267" spans="2:65" s="14" customFormat="1" ht="10.199999999999999">
      <c r="B267" s="165"/>
      <c r="D267" s="147" t="s">
        <v>154</v>
      </c>
      <c r="E267" s="166" t="s">
        <v>1</v>
      </c>
      <c r="F267" s="167" t="s">
        <v>190</v>
      </c>
      <c r="H267" s="168">
        <v>1199.9000000000001</v>
      </c>
      <c r="I267" s="169"/>
      <c r="L267" s="165"/>
      <c r="M267" s="170"/>
      <c r="T267" s="171"/>
      <c r="AT267" s="166" t="s">
        <v>154</v>
      </c>
      <c r="AU267" s="166" t="s">
        <v>85</v>
      </c>
      <c r="AV267" s="14" t="s">
        <v>134</v>
      </c>
      <c r="AW267" s="14" t="s">
        <v>31</v>
      </c>
      <c r="AX267" s="14" t="s">
        <v>83</v>
      </c>
      <c r="AY267" s="166" t="s">
        <v>117</v>
      </c>
    </row>
    <row r="268" spans="2:65" s="1" customFormat="1" ht="33" customHeight="1">
      <c r="B268" s="132"/>
      <c r="C268" s="133" t="s">
        <v>440</v>
      </c>
      <c r="D268" s="133" t="s">
        <v>120</v>
      </c>
      <c r="E268" s="134" t="s">
        <v>441</v>
      </c>
      <c r="F268" s="135" t="s">
        <v>442</v>
      </c>
      <c r="G268" s="136" t="s">
        <v>181</v>
      </c>
      <c r="H268" s="137">
        <v>768</v>
      </c>
      <c r="I268" s="138"/>
      <c r="J268" s="139">
        <f>ROUND(I268*H268,2)</f>
        <v>0</v>
      </c>
      <c r="K268" s="135" t="s">
        <v>124</v>
      </c>
      <c r="L268" s="32"/>
      <c r="M268" s="140" t="s">
        <v>1</v>
      </c>
      <c r="N268" s="141" t="s">
        <v>40</v>
      </c>
      <c r="P268" s="142">
        <f>O268*H268</f>
        <v>0</v>
      </c>
      <c r="Q268" s="142">
        <v>0</v>
      </c>
      <c r="R268" s="142">
        <f>Q268*H268</f>
        <v>0</v>
      </c>
      <c r="S268" s="142">
        <v>0</v>
      </c>
      <c r="T268" s="143">
        <f>S268*H268</f>
        <v>0</v>
      </c>
      <c r="AR268" s="144" t="s">
        <v>134</v>
      </c>
      <c r="AT268" s="144" t="s">
        <v>120</v>
      </c>
      <c r="AU268" s="144" t="s">
        <v>85</v>
      </c>
      <c r="AY268" s="17" t="s">
        <v>117</v>
      </c>
      <c r="BE268" s="145">
        <f>IF(N268="základní",J268,0)</f>
        <v>0</v>
      </c>
      <c r="BF268" s="145">
        <f>IF(N268="snížená",J268,0)</f>
        <v>0</v>
      </c>
      <c r="BG268" s="145">
        <f>IF(N268="zákl. přenesená",J268,0)</f>
        <v>0</v>
      </c>
      <c r="BH268" s="145">
        <f>IF(N268="sníž. přenesená",J268,0)</f>
        <v>0</v>
      </c>
      <c r="BI268" s="145">
        <f>IF(N268="nulová",J268,0)</f>
        <v>0</v>
      </c>
      <c r="BJ268" s="17" t="s">
        <v>83</v>
      </c>
      <c r="BK268" s="145">
        <f>ROUND(I268*H268,2)</f>
        <v>0</v>
      </c>
      <c r="BL268" s="17" t="s">
        <v>134</v>
      </c>
      <c r="BM268" s="144" t="s">
        <v>443</v>
      </c>
    </row>
    <row r="269" spans="2:65" s="13" customFormat="1" ht="10.199999999999999">
      <c r="B269" s="153"/>
      <c r="D269" s="147" t="s">
        <v>154</v>
      </c>
      <c r="E269" s="154" t="s">
        <v>1</v>
      </c>
      <c r="F269" s="155" t="s">
        <v>444</v>
      </c>
      <c r="H269" s="156">
        <v>768</v>
      </c>
      <c r="I269" s="157"/>
      <c r="L269" s="153"/>
      <c r="M269" s="158"/>
      <c r="T269" s="159"/>
      <c r="AT269" s="154" t="s">
        <v>154</v>
      </c>
      <c r="AU269" s="154" t="s">
        <v>85</v>
      </c>
      <c r="AV269" s="13" t="s">
        <v>85</v>
      </c>
      <c r="AW269" s="13" t="s">
        <v>31</v>
      </c>
      <c r="AX269" s="13" t="s">
        <v>83</v>
      </c>
      <c r="AY269" s="154" t="s">
        <v>117</v>
      </c>
    </row>
    <row r="270" spans="2:65" s="1" customFormat="1" ht="24.15" customHeight="1">
      <c r="B270" s="132"/>
      <c r="C270" s="133" t="s">
        <v>445</v>
      </c>
      <c r="D270" s="133" t="s">
        <v>120</v>
      </c>
      <c r="E270" s="134" t="s">
        <v>446</v>
      </c>
      <c r="F270" s="135" t="s">
        <v>447</v>
      </c>
      <c r="G270" s="136" t="s">
        <v>181</v>
      </c>
      <c r="H270" s="137">
        <v>6.7</v>
      </c>
      <c r="I270" s="138"/>
      <c r="J270" s="139">
        <f>ROUND(I270*H270,2)</f>
        <v>0</v>
      </c>
      <c r="K270" s="135" t="s">
        <v>124</v>
      </c>
      <c r="L270" s="32"/>
      <c r="M270" s="140" t="s">
        <v>1</v>
      </c>
      <c r="N270" s="141" t="s">
        <v>40</v>
      </c>
      <c r="P270" s="142">
        <f>O270*H270</f>
        <v>0</v>
      </c>
      <c r="Q270" s="142">
        <v>0.13403999999999999</v>
      </c>
      <c r="R270" s="142">
        <f>Q270*H270</f>
        <v>0.89806799999999998</v>
      </c>
      <c r="S270" s="142">
        <v>0</v>
      </c>
      <c r="T270" s="143">
        <f>S270*H270</f>
        <v>0</v>
      </c>
      <c r="AR270" s="144" t="s">
        <v>134</v>
      </c>
      <c r="AT270" s="144" t="s">
        <v>120</v>
      </c>
      <c r="AU270" s="144" t="s">
        <v>85</v>
      </c>
      <c r="AY270" s="17" t="s">
        <v>117</v>
      </c>
      <c r="BE270" s="145">
        <f>IF(N270="základní",J270,0)</f>
        <v>0</v>
      </c>
      <c r="BF270" s="145">
        <f>IF(N270="snížená",J270,0)</f>
        <v>0</v>
      </c>
      <c r="BG270" s="145">
        <f>IF(N270="zákl. přenesená",J270,0)</f>
        <v>0</v>
      </c>
      <c r="BH270" s="145">
        <f>IF(N270="sníž. přenesená",J270,0)</f>
        <v>0</v>
      </c>
      <c r="BI270" s="145">
        <f>IF(N270="nulová",J270,0)</f>
        <v>0</v>
      </c>
      <c r="BJ270" s="17" t="s">
        <v>83</v>
      </c>
      <c r="BK270" s="145">
        <f>ROUND(I270*H270,2)</f>
        <v>0</v>
      </c>
      <c r="BL270" s="17" t="s">
        <v>134</v>
      </c>
      <c r="BM270" s="144" t="s">
        <v>448</v>
      </c>
    </row>
    <row r="271" spans="2:65" s="13" customFormat="1" ht="10.199999999999999">
      <c r="B271" s="153"/>
      <c r="D271" s="147" t="s">
        <v>154</v>
      </c>
      <c r="E271" s="154" t="s">
        <v>1</v>
      </c>
      <c r="F271" s="155" t="s">
        <v>449</v>
      </c>
      <c r="H271" s="156">
        <v>6.7</v>
      </c>
      <c r="I271" s="157"/>
      <c r="L271" s="153"/>
      <c r="M271" s="158"/>
      <c r="T271" s="159"/>
      <c r="AT271" s="154" t="s">
        <v>154</v>
      </c>
      <c r="AU271" s="154" t="s">
        <v>85</v>
      </c>
      <c r="AV271" s="13" t="s">
        <v>85</v>
      </c>
      <c r="AW271" s="13" t="s">
        <v>31</v>
      </c>
      <c r="AX271" s="13" t="s">
        <v>83</v>
      </c>
      <c r="AY271" s="154" t="s">
        <v>117</v>
      </c>
    </row>
    <row r="272" spans="2:65" s="1" customFormat="1" ht="16.5" customHeight="1">
      <c r="B272" s="132"/>
      <c r="C272" s="179" t="s">
        <v>450</v>
      </c>
      <c r="D272" s="179" t="s">
        <v>318</v>
      </c>
      <c r="E272" s="180" t="s">
        <v>451</v>
      </c>
      <c r="F272" s="181" t="s">
        <v>452</v>
      </c>
      <c r="G272" s="182" t="s">
        <v>300</v>
      </c>
      <c r="H272" s="183">
        <v>3.5179999999999998</v>
      </c>
      <c r="I272" s="184"/>
      <c r="J272" s="185">
        <f>ROUND(I272*H272,2)</f>
        <v>0</v>
      </c>
      <c r="K272" s="181" t="s">
        <v>124</v>
      </c>
      <c r="L272" s="186"/>
      <c r="M272" s="187" t="s">
        <v>1</v>
      </c>
      <c r="N272" s="188" t="s">
        <v>40</v>
      </c>
      <c r="P272" s="142">
        <f>O272*H272</f>
        <v>0</v>
      </c>
      <c r="Q272" s="142">
        <v>1</v>
      </c>
      <c r="R272" s="142">
        <f>Q272*H272</f>
        <v>3.5179999999999998</v>
      </c>
      <c r="S272" s="142">
        <v>0</v>
      </c>
      <c r="T272" s="143">
        <f>S272*H272</f>
        <v>0</v>
      </c>
      <c r="AR272" s="144" t="s">
        <v>157</v>
      </c>
      <c r="AT272" s="144" t="s">
        <v>318</v>
      </c>
      <c r="AU272" s="144" t="s">
        <v>85</v>
      </c>
      <c r="AY272" s="17" t="s">
        <v>117</v>
      </c>
      <c r="BE272" s="145">
        <f>IF(N272="základní",J272,0)</f>
        <v>0</v>
      </c>
      <c r="BF272" s="145">
        <f>IF(N272="snížená",J272,0)</f>
        <v>0</v>
      </c>
      <c r="BG272" s="145">
        <f>IF(N272="zákl. přenesená",J272,0)</f>
        <v>0</v>
      </c>
      <c r="BH272" s="145">
        <f>IF(N272="sníž. přenesená",J272,0)</f>
        <v>0</v>
      </c>
      <c r="BI272" s="145">
        <f>IF(N272="nulová",J272,0)</f>
        <v>0</v>
      </c>
      <c r="BJ272" s="17" t="s">
        <v>83</v>
      </c>
      <c r="BK272" s="145">
        <f>ROUND(I272*H272,2)</f>
        <v>0</v>
      </c>
      <c r="BL272" s="17" t="s">
        <v>134</v>
      </c>
      <c r="BM272" s="144" t="s">
        <v>453</v>
      </c>
    </row>
    <row r="273" spans="2:65" s="13" customFormat="1" ht="10.199999999999999">
      <c r="B273" s="153"/>
      <c r="D273" s="147" t="s">
        <v>154</v>
      </c>
      <c r="E273" s="154" t="s">
        <v>1</v>
      </c>
      <c r="F273" s="155" t="s">
        <v>454</v>
      </c>
      <c r="H273" s="156">
        <v>3.5179999999999998</v>
      </c>
      <c r="I273" s="157"/>
      <c r="L273" s="153"/>
      <c r="M273" s="158"/>
      <c r="T273" s="159"/>
      <c r="AT273" s="154" t="s">
        <v>154</v>
      </c>
      <c r="AU273" s="154" t="s">
        <v>85</v>
      </c>
      <c r="AV273" s="13" t="s">
        <v>85</v>
      </c>
      <c r="AW273" s="13" t="s">
        <v>31</v>
      </c>
      <c r="AX273" s="13" t="s">
        <v>83</v>
      </c>
      <c r="AY273" s="154" t="s">
        <v>117</v>
      </c>
    </row>
    <row r="274" spans="2:65" s="1" customFormat="1" ht="33" customHeight="1">
      <c r="B274" s="132"/>
      <c r="C274" s="133" t="s">
        <v>455</v>
      </c>
      <c r="D274" s="133" t="s">
        <v>120</v>
      </c>
      <c r="E274" s="134" t="s">
        <v>456</v>
      </c>
      <c r="F274" s="135" t="s">
        <v>457</v>
      </c>
      <c r="G274" s="136" t="s">
        <v>181</v>
      </c>
      <c r="H274" s="137">
        <v>127</v>
      </c>
      <c r="I274" s="138"/>
      <c r="J274" s="139">
        <f>ROUND(I274*H274,2)</f>
        <v>0</v>
      </c>
      <c r="K274" s="135" t="s">
        <v>124</v>
      </c>
      <c r="L274" s="32"/>
      <c r="M274" s="140" t="s">
        <v>1</v>
      </c>
      <c r="N274" s="141" t="s">
        <v>40</v>
      </c>
      <c r="P274" s="142">
        <f>O274*H274</f>
        <v>0</v>
      </c>
      <c r="Q274" s="142">
        <v>8.9219999999999994E-2</v>
      </c>
      <c r="R274" s="142">
        <f>Q274*H274</f>
        <v>11.33094</v>
      </c>
      <c r="S274" s="142">
        <v>0</v>
      </c>
      <c r="T274" s="143">
        <f>S274*H274</f>
        <v>0</v>
      </c>
      <c r="AR274" s="144" t="s">
        <v>134</v>
      </c>
      <c r="AT274" s="144" t="s">
        <v>120</v>
      </c>
      <c r="AU274" s="144" t="s">
        <v>85</v>
      </c>
      <c r="AY274" s="17" t="s">
        <v>117</v>
      </c>
      <c r="BE274" s="145">
        <f>IF(N274="základní",J274,0)</f>
        <v>0</v>
      </c>
      <c r="BF274" s="145">
        <f>IF(N274="snížená",J274,0)</f>
        <v>0</v>
      </c>
      <c r="BG274" s="145">
        <f>IF(N274="zákl. přenesená",J274,0)</f>
        <v>0</v>
      </c>
      <c r="BH274" s="145">
        <f>IF(N274="sníž. přenesená",J274,0)</f>
        <v>0</v>
      </c>
      <c r="BI274" s="145">
        <f>IF(N274="nulová",J274,0)</f>
        <v>0</v>
      </c>
      <c r="BJ274" s="17" t="s">
        <v>83</v>
      </c>
      <c r="BK274" s="145">
        <f>ROUND(I274*H274,2)</f>
        <v>0</v>
      </c>
      <c r="BL274" s="17" t="s">
        <v>134</v>
      </c>
      <c r="BM274" s="144" t="s">
        <v>458</v>
      </c>
    </row>
    <row r="275" spans="2:65" s="13" customFormat="1" ht="10.199999999999999">
      <c r="B275" s="153"/>
      <c r="D275" s="147" t="s">
        <v>154</v>
      </c>
      <c r="E275" s="154" t="s">
        <v>1</v>
      </c>
      <c r="F275" s="155" t="s">
        <v>353</v>
      </c>
      <c r="H275" s="156">
        <v>127</v>
      </c>
      <c r="I275" s="157"/>
      <c r="L275" s="153"/>
      <c r="M275" s="158"/>
      <c r="T275" s="159"/>
      <c r="AT275" s="154" t="s">
        <v>154</v>
      </c>
      <c r="AU275" s="154" t="s">
        <v>85</v>
      </c>
      <c r="AV275" s="13" t="s">
        <v>85</v>
      </c>
      <c r="AW275" s="13" t="s">
        <v>31</v>
      </c>
      <c r="AX275" s="13" t="s">
        <v>83</v>
      </c>
      <c r="AY275" s="154" t="s">
        <v>117</v>
      </c>
    </row>
    <row r="276" spans="2:65" s="1" customFormat="1" ht="24.15" customHeight="1">
      <c r="B276" s="132"/>
      <c r="C276" s="179" t="s">
        <v>459</v>
      </c>
      <c r="D276" s="179" t="s">
        <v>318</v>
      </c>
      <c r="E276" s="180" t="s">
        <v>460</v>
      </c>
      <c r="F276" s="181" t="s">
        <v>461</v>
      </c>
      <c r="G276" s="182" t="s">
        <v>181</v>
      </c>
      <c r="H276" s="183">
        <v>133.35</v>
      </c>
      <c r="I276" s="184"/>
      <c r="J276" s="185">
        <f>ROUND(I276*H276,2)</f>
        <v>0</v>
      </c>
      <c r="K276" s="181" t="s">
        <v>124</v>
      </c>
      <c r="L276" s="186"/>
      <c r="M276" s="187" t="s">
        <v>1</v>
      </c>
      <c r="N276" s="188" t="s">
        <v>40</v>
      </c>
      <c r="P276" s="142">
        <f>O276*H276</f>
        <v>0</v>
      </c>
      <c r="Q276" s="142">
        <v>0.13200000000000001</v>
      </c>
      <c r="R276" s="142">
        <f>Q276*H276</f>
        <v>17.6022</v>
      </c>
      <c r="S276" s="142">
        <v>0</v>
      </c>
      <c r="T276" s="143">
        <f>S276*H276</f>
        <v>0</v>
      </c>
      <c r="AR276" s="144" t="s">
        <v>157</v>
      </c>
      <c r="AT276" s="144" t="s">
        <v>318</v>
      </c>
      <c r="AU276" s="144" t="s">
        <v>85</v>
      </c>
      <c r="AY276" s="17" t="s">
        <v>117</v>
      </c>
      <c r="BE276" s="145">
        <f>IF(N276="základní",J276,0)</f>
        <v>0</v>
      </c>
      <c r="BF276" s="145">
        <f>IF(N276="snížená",J276,0)</f>
        <v>0</v>
      </c>
      <c r="BG276" s="145">
        <f>IF(N276="zákl. přenesená",J276,0)</f>
        <v>0</v>
      </c>
      <c r="BH276" s="145">
        <f>IF(N276="sníž. přenesená",J276,0)</f>
        <v>0</v>
      </c>
      <c r="BI276" s="145">
        <f>IF(N276="nulová",J276,0)</f>
        <v>0</v>
      </c>
      <c r="BJ276" s="17" t="s">
        <v>83</v>
      </c>
      <c r="BK276" s="145">
        <f>ROUND(I276*H276,2)</f>
        <v>0</v>
      </c>
      <c r="BL276" s="17" t="s">
        <v>134</v>
      </c>
      <c r="BM276" s="144" t="s">
        <v>462</v>
      </c>
    </row>
    <row r="277" spans="2:65" s="13" customFormat="1" ht="10.199999999999999">
      <c r="B277" s="153"/>
      <c r="D277" s="147" t="s">
        <v>154</v>
      </c>
      <c r="E277" s="154" t="s">
        <v>1</v>
      </c>
      <c r="F277" s="155" t="s">
        <v>463</v>
      </c>
      <c r="H277" s="156">
        <v>133.35</v>
      </c>
      <c r="I277" s="157"/>
      <c r="L277" s="153"/>
      <c r="M277" s="158"/>
      <c r="T277" s="159"/>
      <c r="AT277" s="154" t="s">
        <v>154</v>
      </c>
      <c r="AU277" s="154" t="s">
        <v>85</v>
      </c>
      <c r="AV277" s="13" t="s">
        <v>85</v>
      </c>
      <c r="AW277" s="13" t="s">
        <v>31</v>
      </c>
      <c r="AX277" s="13" t="s">
        <v>83</v>
      </c>
      <c r="AY277" s="154" t="s">
        <v>117</v>
      </c>
    </row>
    <row r="278" spans="2:65" s="1" customFormat="1" ht="24.15" customHeight="1">
      <c r="B278" s="132"/>
      <c r="C278" s="133" t="s">
        <v>464</v>
      </c>
      <c r="D278" s="133" t="s">
        <v>120</v>
      </c>
      <c r="E278" s="134" t="s">
        <v>465</v>
      </c>
      <c r="F278" s="135" t="s">
        <v>466</v>
      </c>
      <c r="G278" s="136" t="s">
        <v>181</v>
      </c>
      <c r="H278" s="137">
        <v>35</v>
      </c>
      <c r="I278" s="138"/>
      <c r="J278" s="139">
        <f>ROUND(I278*H278,2)</f>
        <v>0</v>
      </c>
      <c r="K278" s="135" t="s">
        <v>124</v>
      </c>
      <c r="L278" s="32"/>
      <c r="M278" s="140" t="s">
        <v>1</v>
      </c>
      <c r="N278" s="141" t="s">
        <v>40</v>
      </c>
      <c r="P278" s="142">
        <f>O278*H278</f>
        <v>0</v>
      </c>
      <c r="Q278" s="142">
        <v>0.11162</v>
      </c>
      <c r="R278" s="142">
        <f>Q278*H278</f>
        <v>3.9066999999999998</v>
      </c>
      <c r="S278" s="142">
        <v>0</v>
      </c>
      <c r="T278" s="143">
        <f>S278*H278</f>
        <v>0</v>
      </c>
      <c r="AR278" s="144" t="s">
        <v>134</v>
      </c>
      <c r="AT278" s="144" t="s">
        <v>120</v>
      </c>
      <c r="AU278" s="144" t="s">
        <v>85</v>
      </c>
      <c r="AY278" s="17" t="s">
        <v>117</v>
      </c>
      <c r="BE278" s="145">
        <f>IF(N278="základní",J278,0)</f>
        <v>0</v>
      </c>
      <c r="BF278" s="145">
        <f>IF(N278="snížená",J278,0)</f>
        <v>0</v>
      </c>
      <c r="BG278" s="145">
        <f>IF(N278="zákl. přenesená",J278,0)</f>
        <v>0</v>
      </c>
      <c r="BH278" s="145">
        <f>IF(N278="sníž. přenesená",J278,0)</f>
        <v>0</v>
      </c>
      <c r="BI278" s="145">
        <f>IF(N278="nulová",J278,0)</f>
        <v>0</v>
      </c>
      <c r="BJ278" s="17" t="s">
        <v>83</v>
      </c>
      <c r="BK278" s="145">
        <f>ROUND(I278*H278,2)</f>
        <v>0</v>
      </c>
      <c r="BL278" s="17" t="s">
        <v>134</v>
      </c>
      <c r="BM278" s="144" t="s">
        <v>467</v>
      </c>
    </row>
    <row r="279" spans="2:65" s="13" customFormat="1" ht="10.199999999999999">
      <c r="B279" s="153"/>
      <c r="D279" s="147" t="s">
        <v>154</v>
      </c>
      <c r="E279" s="154" t="s">
        <v>1</v>
      </c>
      <c r="F279" s="155" t="s">
        <v>468</v>
      </c>
      <c r="H279" s="156">
        <v>30.5</v>
      </c>
      <c r="I279" s="157"/>
      <c r="L279" s="153"/>
      <c r="M279" s="158"/>
      <c r="T279" s="159"/>
      <c r="AT279" s="154" t="s">
        <v>154</v>
      </c>
      <c r="AU279" s="154" t="s">
        <v>85</v>
      </c>
      <c r="AV279" s="13" t="s">
        <v>85</v>
      </c>
      <c r="AW279" s="13" t="s">
        <v>31</v>
      </c>
      <c r="AX279" s="13" t="s">
        <v>75</v>
      </c>
      <c r="AY279" s="154" t="s">
        <v>117</v>
      </c>
    </row>
    <row r="280" spans="2:65" s="13" customFormat="1" ht="10.199999999999999">
      <c r="B280" s="153"/>
      <c r="D280" s="147" t="s">
        <v>154</v>
      </c>
      <c r="E280" s="154" t="s">
        <v>1</v>
      </c>
      <c r="F280" s="155" t="s">
        <v>469</v>
      </c>
      <c r="H280" s="156">
        <v>4.5</v>
      </c>
      <c r="I280" s="157"/>
      <c r="L280" s="153"/>
      <c r="M280" s="158"/>
      <c r="T280" s="159"/>
      <c r="AT280" s="154" t="s">
        <v>154</v>
      </c>
      <c r="AU280" s="154" t="s">
        <v>85</v>
      </c>
      <c r="AV280" s="13" t="s">
        <v>85</v>
      </c>
      <c r="AW280" s="13" t="s">
        <v>31</v>
      </c>
      <c r="AX280" s="13" t="s">
        <v>75</v>
      </c>
      <c r="AY280" s="154" t="s">
        <v>117</v>
      </c>
    </row>
    <row r="281" spans="2:65" s="14" customFormat="1" ht="10.199999999999999">
      <c r="B281" s="165"/>
      <c r="D281" s="147" t="s">
        <v>154</v>
      </c>
      <c r="E281" s="166" t="s">
        <v>1</v>
      </c>
      <c r="F281" s="167" t="s">
        <v>190</v>
      </c>
      <c r="H281" s="168">
        <v>35</v>
      </c>
      <c r="I281" s="169"/>
      <c r="L281" s="165"/>
      <c r="M281" s="170"/>
      <c r="T281" s="171"/>
      <c r="AT281" s="166" t="s">
        <v>154</v>
      </c>
      <c r="AU281" s="166" t="s">
        <v>85</v>
      </c>
      <c r="AV281" s="14" t="s">
        <v>134</v>
      </c>
      <c r="AW281" s="14" t="s">
        <v>31</v>
      </c>
      <c r="AX281" s="14" t="s">
        <v>83</v>
      </c>
      <c r="AY281" s="166" t="s">
        <v>117</v>
      </c>
    </row>
    <row r="282" spans="2:65" s="1" customFormat="1" ht="24.15" customHeight="1">
      <c r="B282" s="132"/>
      <c r="C282" s="179" t="s">
        <v>470</v>
      </c>
      <c r="D282" s="179" t="s">
        <v>318</v>
      </c>
      <c r="E282" s="180" t="s">
        <v>471</v>
      </c>
      <c r="F282" s="181" t="s">
        <v>472</v>
      </c>
      <c r="G282" s="182" t="s">
        <v>181</v>
      </c>
      <c r="H282" s="183">
        <v>4.7249999999999996</v>
      </c>
      <c r="I282" s="184"/>
      <c r="J282" s="185">
        <f>ROUND(I282*H282,2)</f>
        <v>0</v>
      </c>
      <c r="K282" s="181" t="s">
        <v>124</v>
      </c>
      <c r="L282" s="186"/>
      <c r="M282" s="187" t="s">
        <v>1</v>
      </c>
      <c r="N282" s="188" t="s">
        <v>40</v>
      </c>
      <c r="P282" s="142">
        <f>O282*H282</f>
        <v>0</v>
      </c>
      <c r="Q282" s="142">
        <v>0.17499999999999999</v>
      </c>
      <c r="R282" s="142">
        <f>Q282*H282</f>
        <v>0.82687499999999992</v>
      </c>
      <c r="S282" s="142">
        <v>0</v>
      </c>
      <c r="T282" s="143">
        <f>S282*H282</f>
        <v>0</v>
      </c>
      <c r="AR282" s="144" t="s">
        <v>157</v>
      </c>
      <c r="AT282" s="144" t="s">
        <v>318</v>
      </c>
      <c r="AU282" s="144" t="s">
        <v>85</v>
      </c>
      <c r="AY282" s="17" t="s">
        <v>117</v>
      </c>
      <c r="BE282" s="145">
        <f>IF(N282="základní",J282,0)</f>
        <v>0</v>
      </c>
      <c r="BF282" s="145">
        <f>IF(N282="snížená",J282,0)</f>
        <v>0</v>
      </c>
      <c r="BG282" s="145">
        <f>IF(N282="zákl. přenesená",J282,0)</f>
        <v>0</v>
      </c>
      <c r="BH282" s="145">
        <f>IF(N282="sníž. přenesená",J282,0)</f>
        <v>0</v>
      </c>
      <c r="BI282" s="145">
        <f>IF(N282="nulová",J282,0)</f>
        <v>0</v>
      </c>
      <c r="BJ282" s="17" t="s">
        <v>83</v>
      </c>
      <c r="BK282" s="145">
        <f>ROUND(I282*H282,2)</f>
        <v>0</v>
      </c>
      <c r="BL282" s="17" t="s">
        <v>134</v>
      </c>
      <c r="BM282" s="144" t="s">
        <v>473</v>
      </c>
    </row>
    <row r="283" spans="2:65" s="13" customFormat="1" ht="10.199999999999999">
      <c r="B283" s="153"/>
      <c r="D283" s="147" t="s">
        <v>154</v>
      </c>
      <c r="E283" s="154" t="s">
        <v>1</v>
      </c>
      <c r="F283" s="155" t="s">
        <v>474</v>
      </c>
      <c r="H283" s="156">
        <v>4.7249999999999996</v>
      </c>
      <c r="I283" s="157"/>
      <c r="L283" s="153"/>
      <c r="M283" s="158"/>
      <c r="T283" s="159"/>
      <c r="AT283" s="154" t="s">
        <v>154</v>
      </c>
      <c r="AU283" s="154" t="s">
        <v>85</v>
      </c>
      <c r="AV283" s="13" t="s">
        <v>85</v>
      </c>
      <c r="AW283" s="13" t="s">
        <v>31</v>
      </c>
      <c r="AX283" s="13" t="s">
        <v>83</v>
      </c>
      <c r="AY283" s="154" t="s">
        <v>117</v>
      </c>
    </row>
    <row r="284" spans="2:65" s="1" customFormat="1" ht="24.15" customHeight="1">
      <c r="B284" s="132"/>
      <c r="C284" s="179" t="s">
        <v>475</v>
      </c>
      <c r="D284" s="179" t="s">
        <v>318</v>
      </c>
      <c r="E284" s="180" t="s">
        <v>476</v>
      </c>
      <c r="F284" s="181" t="s">
        <v>477</v>
      </c>
      <c r="G284" s="182" t="s">
        <v>181</v>
      </c>
      <c r="H284" s="183">
        <v>32.024999999999999</v>
      </c>
      <c r="I284" s="184"/>
      <c r="J284" s="185">
        <f>ROUND(I284*H284,2)</f>
        <v>0</v>
      </c>
      <c r="K284" s="181" t="s">
        <v>124</v>
      </c>
      <c r="L284" s="186"/>
      <c r="M284" s="187" t="s">
        <v>1</v>
      </c>
      <c r="N284" s="188" t="s">
        <v>40</v>
      </c>
      <c r="P284" s="142">
        <f>O284*H284</f>
        <v>0</v>
      </c>
      <c r="Q284" s="142">
        <v>0.17599999999999999</v>
      </c>
      <c r="R284" s="142">
        <f>Q284*H284</f>
        <v>5.6363999999999992</v>
      </c>
      <c r="S284" s="142">
        <v>0</v>
      </c>
      <c r="T284" s="143">
        <f>S284*H284</f>
        <v>0</v>
      </c>
      <c r="AR284" s="144" t="s">
        <v>157</v>
      </c>
      <c r="AT284" s="144" t="s">
        <v>318</v>
      </c>
      <c r="AU284" s="144" t="s">
        <v>85</v>
      </c>
      <c r="AY284" s="17" t="s">
        <v>117</v>
      </c>
      <c r="BE284" s="145">
        <f>IF(N284="základní",J284,0)</f>
        <v>0</v>
      </c>
      <c r="BF284" s="145">
        <f>IF(N284="snížená",J284,0)</f>
        <v>0</v>
      </c>
      <c r="BG284" s="145">
        <f>IF(N284="zákl. přenesená",J284,0)</f>
        <v>0</v>
      </c>
      <c r="BH284" s="145">
        <f>IF(N284="sníž. přenesená",J284,0)</f>
        <v>0</v>
      </c>
      <c r="BI284" s="145">
        <f>IF(N284="nulová",J284,0)</f>
        <v>0</v>
      </c>
      <c r="BJ284" s="17" t="s">
        <v>83</v>
      </c>
      <c r="BK284" s="145">
        <f>ROUND(I284*H284,2)</f>
        <v>0</v>
      </c>
      <c r="BL284" s="17" t="s">
        <v>134</v>
      </c>
      <c r="BM284" s="144" t="s">
        <v>478</v>
      </c>
    </row>
    <row r="285" spans="2:65" s="13" customFormat="1" ht="10.199999999999999">
      <c r="B285" s="153"/>
      <c r="D285" s="147" t="s">
        <v>154</v>
      </c>
      <c r="E285" s="154" t="s">
        <v>1</v>
      </c>
      <c r="F285" s="155" t="s">
        <v>479</v>
      </c>
      <c r="H285" s="156">
        <v>32.024999999999999</v>
      </c>
      <c r="I285" s="157"/>
      <c r="L285" s="153"/>
      <c r="M285" s="158"/>
      <c r="T285" s="159"/>
      <c r="AT285" s="154" t="s">
        <v>154</v>
      </c>
      <c r="AU285" s="154" t="s">
        <v>85</v>
      </c>
      <c r="AV285" s="13" t="s">
        <v>85</v>
      </c>
      <c r="AW285" s="13" t="s">
        <v>31</v>
      </c>
      <c r="AX285" s="13" t="s">
        <v>83</v>
      </c>
      <c r="AY285" s="154" t="s">
        <v>117</v>
      </c>
    </row>
    <row r="286" spans="2:65" s="1" customFormat="1" ht="24.15" customHeight="1">
      <c r="B286" s="132"/>
      <c r="C286" s="133" t="s">
        <v>480</v>
      </c>
      <c r="D286" s="133" t="s">
        <v>120</v>
      </c>
      <c r="E286" s="134" t="s">
        <v>481</v>
      </c>
      <c r="F286" s="135" t="s">
        <v>482</v>
      </c>
      <c r="G286" s="136" t="s">
        <v>181</v>
      </c>
      <c r="H286" s="137">
        <v>6.7</v>
      </c>
      <c r="I286" s="138"/>
      <c r="J286" s="139">
        <f>ROUND(I286*H286,2)</f>
        <v>0</v>
      </c>
      <c r="K286" s="135" t="s">
        <v>124</v>
      </c>
      <c r="L286" s="32"/>
      <c r="M286" s="140" t="s">
        <v>1</v>
      </c>
      <c r="N286" s="141" t="s">
        <v>40</v>
      </c>
      <c r="P286" s="142">
        <f>O286*H286</f>
        <v>0</v>
      </c>
      <c r="Q286" s="142">
        <v>5.3719999999999997E-2</v>
      </c>
      <c r="R286" s="142">
        <f>Q286*H286</f>
        <v>0.35992399999999997</v>
      </c>
      <c r="S286" s="142">
        <v>0</v>
      </c>
      <c r="T286" s="143">
        <f>S286*H286</f>
        <v>0</v>
      </c>
      <c r="AR286" s="144" t="s">
        <v>134</v>
      </c>
      <c r="AT286" s="144" t="s">
        <v>120</v>
      </c>
      <c r="AU286" s="144" t="s">
        <v>85</v>
      </c>
      <c r="AY286" s="17" t="s">
        <v>117</v>
      </c>
      <c r="BE286" s="145">
        <f>IF(N286="základní",J286,0)</f>
        <v>0</v>
      </c>
      <c r="BF286" s="145">
        <f>IF(N286="snížená",J286,0)</f>
        <v>0</v>
      </c>
      <c r="BG286" s="145">
        <f>IF(N286="zákl. přenesená",J286,0)</f>
        <v>0</v>
      </c>
      <c r="BH286" s="145">
        <f>IF(N286="sníž. přenesená",J286,0)</f>
        <v>0</v>
      </c>
      <c r="BI286" s="145">
        <f>IF(N286="nulová",J286,0)</f>
        <v>0</v>
      </c>
      <c r="BJ286" s="17" t="s">
        <v>83</v>
      </c>
      <c r="BK286" s="145">
        <f>ROUND(I286*H286,2)</f>
        <v>0</v>
      </c>
      <c r="BL286" s="17" t="s">
        <v>134</v>
      </c>
      <c r="BM286" s="144" t="s">
        <v>483</v>
      </c>
    </row>
    <row r="287" spans="2:65" s="11" customFormat="1" ht="22.8" customHeight="1">
      <c r="B287" s="120"/>
      <c r="D287" s="121" t="s">
        <v>74</v>
      </c>
      <c r="E287" s="130" t="s">
        <v>157</v>
      </c>
      <c r="F287" s="130" t="s">
        <v>484</v>
      </c>
      <c r="I287" s="123"/>
      <c r="J287" s="131">
        <f>BK287</f>
        <v>0</v>
      </c>
      <c r="L287" s="120"/>
      <c r="M287" s="125"/>
      <c r="P287" s="126">
        <f>SUM(P288:P311)</f>
        <v>0</v>
      </c>
      <c r="R287" s="126">
        <f>SUM(R288:R311)</f>
        <v>9.4280224999999991</v>
      </c>
      <c r="T287" s="127">
        <f>SUM(T288:T311)</f>
        <v>0</v>
      </c>
      <c r="AR287" s="121" t="s">
        <v>83</v>
      </c>
      <c r="AT287" s="128" t="s">
        <v>74</v>
      </c>
      <c r="AU287" s="128" t="s">
        <v>83</v>
      </c>
      <c r="AY287" s="121" t="s">
        <v>117</v>
      </c>
      <c r="BK287" s="129">
        <f>SUM(BK288:BK311)</f>
        <v>0</v>
      </c>
    </row>
    <row r="288" spans="2:65" s="1" customFormat="1" ht="33" customHeight="1">
      <c r="B288" s="132"/>
      <c r="C288" s="133" t="s">
        <v>485</v>
      </c>
      <c r="D288" s="133" t="s">
        <v>120</v>
      </c>
      <c r="E288" s="134" t="s">
        <v>486</v>
      </c>
      <c r="F288" s="135" t="s">
        <v>487</v>
      </c>
      <c r="G288" s="136" t="s">
        <v>224</v>
      </c>
      <c r="H288" s="137">
        <v>16</v>
      </c>
      <c r="I288" s="138"/>
      <c r="J288" s="139">
        <f>ROUND(I288*H288,2)</f>
        <v>0</v>
      </c>
      <c r="K288" s="135" t="s">
        <v>124</v>
      </c>
      <c r="L288" s="32"/>
      <c r="M288" s="140" t="s">
        <v>1</v>
      </c>
      <c r="N288" s="141" t="s">
        <v>40</v>
      </c>
      <c r="P288" s="142">
        <f>O288*H288</f>
        <v>0</v>
      </c>
      <c r="Q288" s="142">
        <v>1.8000000000000001E-4</v>
      </c>
      <c r="R288" s="142">
        <f>Q288*H288</f>
        <v>2.8800000000000002E-3</v>
      </c>
      <c r="S288" s="142">
        <v>0</v>
      </c>
      <c r="T288" s="143">
        <f>S288*H288</f>
        <v>0</v>
      </c>
      <c r="AR288" s="144" t="s">
        <v>134</v>
      </c>
      <c r="AT288" s="144" t="s">
        <v>120</v>
      </c>
      <c r="AU288" s="144" t="s">
        <v>85</v>
      </c>
      <c r="AY288" s="17" t="s">
        <v>117</v>
      </c>
      <c r="BE288" s="145">
        <f>IF(N288="základní",J288,0)</f>
        <v>0</v>
      </c>
      <c r="BF288" s="145">
        <f>IF(N288="snížená",J288,0)</f>
        <v>0</v>
      </c>
      <c r="BG288" s="145">
        <f>IF(N288="zákl. přenesená",J288,0)</f>
        <v>0</v>
      </c>
      <c r="BH288" s="145">
        <f>IF(N288="sníž. přenesená",J288,0)</f>
        <v>0</v>
      </c>
      <c r="BI288" s="145">
        <f>IF(N288="nulová",J288,0)</f>
        <v>0</v>
      </c>
      <c r="BJ288" s="17" t="s">
        <v>83</v>
      </c>
      <c r="BK288" s="145">
        <f>ROUND(I288*H288,2)</f>
        <v>0</v>
      </c>
      <c r="BL288" s="17" t="s">
        <v>134</v>
      </c>
      <c r="BM288" s="144" t="s">
        <v>488</v>
      </c>
    </row>
    <row r="289" spans="2:65" s="13" customFormat="1" ht="10.199999999999999">
      <c r="B289" s="153"/>
      <c r="D289" s="147" t="s">
        <v>154</v>
      </c>
      <c r="E289" s="154" t="s">
        <v>1</v>
      </c>
      <c r="F289" s="155" t="s">
        <v>489</v>
      </c>
      <c r="H289" s="156">
        <v>16</v>
      </c>
      <c r="I289" s="157"/>
      <c r="L289" s="153"/>
      <c r="M289" s="158"/>
      <c r="T289" s="159"/>
      <c r="AT289" s="154" t="s">
        <v>154</v>
      </c>
      <c r="AU289" s="154" t="s">
        <v>85</v>
      </c>
      <c r="AV289" s="13" t="s">
        <v>85</v>
      </c>
      <c r="AW289" s="13" t="s">
        <v>31</v>
      </c>
      <c r="AX289" s="13" t="s">
        <v>83</v>
      </c>
      <c r="AY289" s="154" t="s">
        <v>117</v>
      </c>
    </row>
    <row r="290" spans="2:65" s="1" customFormat="1" ht="16.5" customHeight="1">
      <c r="B290" s="132"/>
      <c r="C290" s="179" t="s">
        <v>490</v>
      </c>
      <c r="D290" s="179" t="s">
        <v>318</v>
      </c>
      <c r="E290" s="180" t="s">
        <v>491</v>
      </c>
      <c r="F290" s="181" t="s">
        <v>492</v>
      </c>
      <c r="G290" s="182" t="s">
        <v>224</v>
      </c>
      <c r="H290" s="183">
        <v>16.8</v>
      </c>
      <c r="I290" s="184"/>
      <c r="J290" s="185">
        <f>ROUND(I290*H290,2)</f>
        <v>0</v>
      </c>
      <c r="K290" s="181" t="s">
        <v>124</v>
      </c>
      <c r="L290" s="186"/>
      <c r="M290" s="187" t="s">
        <v>1</v>
      </c>
      <c r="N290" s="188" t="s">
        <v>40</v>
      </c>
      <c r="P290" s="142">
        <f>O290*H290</f>
        <v>0</v>
      </c>
      <c r="Q290" s="142">
        <v>0.29959999999999998</v>
      </c>
      <c r="R290" s="142">
        <f>Q290*H290</f>
        <v>5.0332799999999995</v>
      </c>
      <c r="S290" s="142">
        <v>0</v>
      </c>
      <c r="T290" s="143">
        <f>S290*H290</f>
        <v>0</v>
      </c>
      <c r="AR290" s="144" t="s">
        <v>157</v>
      </c>
      <c r="AT290" s="144" t="s">
        <v>318</v>
      </c>
      <c r="AU290" s="144" t="s">
        <v>85</v>
      </c>
      <c r="AY290" s="17" t="s">
        <v>117</v>
      </c>
      <c r="BE290" s="145">
        <f>IF(N290="základní",J290,0)</f>
        <v>0</v>
      </c>
      <c r="BF290" s="145">
        <f>IF(N290="snížená",J290,0)</f>
        <v>0</v>
      </c>
      <c r="BG290" s="145">
        <f>IF(N290="zákl. přenesená",J290,0)</f>
        <v>0</v>
      </c>
      <c r="BH290" s="145">
        <f>IF(N290="sníž. přenesená",J290,0)</f>
        <v>0</v>
      </c>
      <c r="BI290" s="145">
        <f>IF(N290="nulová",J290,0)</f>
        <v>0</v>
      </c>
      <c r="BJ290" s="17" t="s">
        <v>83</v>
      </c>
      <c r="BK290" s="145">
        <f>ROUND(I290*H290,2)</f>
        <v>0</v>
      </c>
      <c r="BL290" s="17" t="s">
        <v>134</v>
      </c>
      <c r="BM290" s="144" t="s">
        <v>493</v>
      </c>
    </row>
    <row r="291" spans="2:65" s="13" customFormat="1" ht="10.199999999999999">
      <c r="B291" s="153"/>
      <c r="D291" s="147" t="s">
        <v>154</v>
      </c>
      <c r="E291" s="154" t="s">
        <v>1</v>
      </c>
      <c r="F291" s="155" t="s">
        <v>494</v>
      </c>
      <c r="H291" s="156">
        <v>16.8</v>
      </c>
      <c r="I291" s="157"/>
      <c r="L291" s="153"/>
      <c r="M291" s="158"/>
      <c r="T291" s="159"/>
      <c r="AT291" s="154" t="s">
        <v>154</v>
      </c>
      <c r="AU291" s="154" t="s">
        <v>85</v>
      </c>
      <c r="AV291" s="13" t="s">
        <v>85</v>
      </c>
      <c r="AW291" s="13" t="s">
        <v>31</v>
      </c>
      <c r="AX291" s="13" t="s">
        <v>83</v>
      </c>
      <c r="AY291" s="154" t="s">
        <v>117</v>
      </c>
    </row>
    <row r="292" spans="2:65" s="1" customFormat="1" ht="24.15" customHeight="1">
      <c r="B292" s="132"/>
      <c r="C292" s="133" t="s">
        <v>495</v>
      </c>
      <c r="D292" s="133" t="s">
        <v>120</v>
      </c>
      <c r="E292" s="134" t="s">
        <v>496</v>
      </c>
      <c r="F292" s="135" t="s">
        <v>497</v>
      </c>
      <c r="G292" s="136" t="s">
        <v>224</v>
      </c>
      <c r="H292" s="137">
        <v>34.5</v>
      </c>
      <c r="I292" s="138"/>
      <c r="J292" s="139">
        <f>ROUND(I292*H292,2)</f>
        <v>0</v>
      </c>
      <c r="K292" s="135" t="s">
        <v>124</v>
      </c>
      <c r="L292" s="32"/>
      <c r="M292" s="140" t="s">
        <v>1</v>
      </c>
      <c r="N292" s="141" t="s">
        <v>40</v>
      </c>
      <c r="P292" s="142">
        <f>O292*H292</f>
        <v>0</v>
      </c>
      <c r="Q292" s="142">
        <v>1.0000000000000001E-5</v>
      </c>
      <c r="R292" s="142">
        <f>Q292*H292</f>
        <v>3.4500000000000004E-4</v>
      </c>
      <c r="S292" s="142">
        <v>0</v>
      </c>
      <c r="T292" s="143">
        <f>S292*H292</f>
        <v>0</v>
      </c>
      <c r="AR292" s="144" t="s">
        <v>134</v>
      </c>
      <c r="AT292" s="144" t="s">
        <v>120</v>
      </c>
      <c r="AU292" s="144" t="s">
        <v>85</v>
      </c>
      <c r="AY292" s="17" t="s">
        <v>117</v>
      </c>
      <c r="BE292" s="145">
        <f>IF(N292="základní",J292,0)</f>
        <v>0</v>
      </c>
      <c r="BF292" s="145">
        <f>IF(N292="snížená",J292,0)</f>
        <v>0</v>
      </c>
      <c r="BG292" s="145">
        <f>IF(N292="zákl. přenesená",J292,0)</f>
        <v>0</v>
      </c>
      <c r="BH292" s="145">
        <f>IF(N292="sníž. přenesená",J292,0)</f>
        <v>0</v>
      </c>
      <c r="BI292" s="145">
        <f>IF(N292="nulová",J292,0)</f>
        <v>0</v>
      </c>
      <c r="BJ292" s="17" t="s">
        <v>83</v>
      </c>
      <c r="BK292" s="145">
        <f>ROUND(I292*H292,2)</f>
        <v>0</v>
      </c>
      <c r="BL292" s="17" t="s">
        <v>134</v>
      </c>
      <c r="BM292" s="144" t="s">
        <v>498</v>
      </c>
    </row>
    <row r="293" spans="2:65" s="13" customFormat="1" ht="10.199999999999999">
      <c r="B293" s="153"/>
      <c r="D293" s="147" t="s">
        <v>154</v>
      </c>
      <c r="E293" s="154" t="s">
        <v>1</v>
      </c>
      <c r="F293" s="155" t="s">
        <v>499</v>
      </c>
      <c r="H293" s="156">
        <v>12.5</v>
      </c>
      <c r="I293" s="157"/>
      <c r="L293" s="153"/>
      <c r="M293" s="158"/>
      <c r="T293" s="159"/>
      <c r="AT293" s="154" t="s">
        <v>154</v>
      </c>
      <c r="AU293" s="154" t="s">
        <v>85</v>
      </c>
      <c r="AV293" s="13" t="s">
        <v>85</v>
      </c>
      <c r="AW293" s="13" t="s">
        <v>31</v>
      </c>
      <c r="AX293" s="13" t="s">
        <v>75</v>
      </c>
      <c r="AY293" s="154" t="s">
        <v>117</v>
      </c>
    </row>
    <row r="294" spans="2:65" s="13" customFormat="1" ht="10.199999999999999">
      <c r="B294" s="153"/>
      <c r="D294" s="147" t="s">
        <v>154</v>
      </c>
      <c r="E294" s="154" t="s">
        <v>1</v>
      </c>
      <c r="F294" s="155" t="s">
        <v>500</v>
      </c>
      <c r="H294" s="156">
        <v>22</v>
      </c>
      <c r="I294" s="157"/>
      <c r="L294" s="153"/>
      <c r="M294" s="158"/>
      <c r="T294" s="159"/>
      <c r="AT294" s="154" t="s">
        <v>154</v>
      </c>
      <c r="AU294" s="154" t="s">
        <v>85</v>
      </c>
      <c r="AV294" s="13" t="s">
        <v>85</v>
      </c>
      <c r="AW294" s="13" t="s">
        <v>31</v>
      </c>
      <c r="AX294" s="13" t="s">
        <v>75</v>
      </c>
      <c r="AY294" s="154" t="s">
        <v>117</v>
      </c>
    </row>
    <row r="295" spans="2:65" s="14" customFormat="1" ht="10.199999999999999">
      <c r="B295" s="165"/>
      <c r="D295" s="147" t="s">
        <v>154</v>
      </c>
      <c r="E295" s="166" t="s">
        <v>1</v>
      </c>
      <c r="F295" s="167" t="s">
        <v>190</v>
      </c>
      <c r="H295" s="168">
        <v>34.5</v>
      </c>
      <c r="I295" s="169"/>
      <c r="L295" s="165"/>
      <c r="M295" s="170"/>
      <c r="T295" s="171"/>
      <c r="AT295" s="166" t="s">
        <v>154</v>
      </c>
      <c r="AU295" s="166" t="s">
        <v>85</v>
      </c>
      <c r="AV295" s="14" t="s">
        <v>134</v>
      </c>
      <c r="AW295" s="14" t="s">
        <v>31</v>
      </c>
      <c r="AX295" s="14" t="s">
        <v>83</v>
      </c>
      <c r="AY295" s="166" t="s">
        <v>117</v>
      </c>
    </row>
    <row r="296" spans="2:65" s="1" customFormat="1" ht="24.15" customHeight="1">
      <c r="B296" s="132"/>
      <c r="C296" s="179" t="s">
        <v>501</v>
      </c>
      <c r="D296" s="179" t="s">
        <v>318</v>
      </c>
      <c r="E296" s="180" t="s">
        <v>502</v>
      </c>
      <c r="F296" s="181" t="s">
        <v>503</v>
      </c>
      <c r="G296" s="182" t="s">
        <v>224</v>
      </c>
      <c r="H296" s="183">
        <v>36.225000000000001</v>
      </c>
      <c r="I296" s="184"/>
      <c r="J296" s="185">
        <f>ROUND(I296*H296,2)</f>
        <v>0</v>
      </c>
      <c r="K296" s="181" t="s">
        <v>124</v>
      </c>
      <c r="L296" s="186"/>
      <c r="M296" s="187" t="s">
        <v>1</v>
      </c>
      <c r="N296" s="188" t="s">
        <v>40</v>
      </c>
      <c r="P296" s="142">
        <f>O296*H296</f>
        <v>0</v>
      </c>
      <c r="Q296" s="142">
        <v>3.8999999999999998E-3</v>
      </c>
      <c r="R296" s="142">
        <f>Q296*H296</f>
        <v>0.1412775</v>
      </c>
      <c r="S296" s="142">
        <v>0</v>
      </c>
      <c r="T296" s="143">
        <f>S296*H296</f>
        <v>0</v>
      </c>
      <c r="AR296" s="144" t="s">
        <v>157</v>
      </c>
      <c r="AT296" s="144" t="s">
        <v>318</v>
      </c>
      <c r="AU296" s="144" t="s">
        <v>85</v>
      </c>
      <c r="AY296" s="17" t="s">
        <v>117</v>
      </c>
      <c r="BE296" s="145">
        <f>IF(N296="základní",J296,0)</f>
        <v>0</v>
      </c>
      <c r="BF296" s="145">
        <f>IF(N296="snížená",J296,0)</f>
        <v>0</v>
      </c>
      <c r="BG296" s="145">
        <f>IF(N296="zákl. přenesená",J296,0)</f>
        <v>0</v>
      </c>
      <c r="BH296" s="145">
        <f>IF(N296="sníž. přenesená",J296,0)</f>
        <v>0</v>
      </c>
      <c r="BI296" s="145">
        <f>IF(N296="nulová",J296,0)</f>
        <v>0</v>
      </c>
      <c r="BJ296" s="17" t="s">
        <v>83</v>
      </c>
      <c r="BK296" s="145">
        <f>ROUND(I296*H296,2)</f>
        <v>0</v>
      </c>
      <c r="BL296" s="17" t="s">
        <v>134</v>
      </c>
      <c r="BM296" s="144" t="s">
        <v>504</v>
      </c>
    </row>
    <row r="297" spans="2:65" s="13" customFormat="1" ht="10.199999999999999">
      <c r="B297" s="153"/>
      <c r="D297" s="147" t="s">
        <v>154</v>
      </c>
      <c r="E297" s="154" t="s">
        <v>1</v>
      </c>
      <c r="F297" s="155" t="s">
        <v>505</v>
      </c>
      <c r="H297" s="156">
        <v>36.225000000000001</v>
      </c>
      <c r="I297" s="157"/>
      <c r="L297" s="153"/>
      <c r="M297" s="158"/>
      <c r="T297" s="159"/>
      <c r="AT297" s="154" t="s">
        <v>154</v>
      </c>
      <c r="AU297" s="154" t="s">
        <v>85</v>
      </c>
      <c r="AV297" s="13" t="s">
        <v>85</v>
      </c>
      <c r="AW297" s="13" t="s">
        <v>31</v>
      </c>
      <c r="AX297" s="13" t="s">
        <v>83</v>
      </c>
      <c r="AY297" s="154" t="s">
        <v>117</v>
      </c>
    </row>
    <row r="298" spans="2:65" s="1" customFormat="1" ht="24.15" customHeight="1">
      <c r="B298" s="132"/>
      <c r="C298" s="133" t="s">
        <v>506</v>
      </c>
      <c r="D298" s="133" t="s">
        <v>120</v>
      </c>
      <c r="E298" s="134" t="s">
        <v>507</v>
      </c>
      <c r="F298" s="135" t="s">
        <v>508</v>
      </c>
      <c r="G298" s="136" t="s">
        <v>224</v>
      </c>
      <c r="H298" s="137">
        <v>36</v>
      </c>
      <c r="I298" s="138"/>
      <c r="J298" s="139">
        <f>ROUND(I298*H298,2)</f>
        <v>0</v>
      </c>
      <c r="K298" s="135" t="s">
        <v>124</v>
      </c>
      <c r="L298" s="32"/>
      <c r="M298" s="140" t="s">
        <v>1</v>
      </c>
      <c r="N298" s="141" t="s">
        <v>40</v>
      </c>
      <c r="P298" s="142">
        <f>O298*H298</f>
        <v>0</v>
      </c>
      <c r="Q298" s="142">
        <v>2.0000000000000002E-5</v>
      </c>
      <c r="R298" s="142">
        <f>Q298*H298</f>
        <v>7.2000000000000005E-4</v>
      </c>
      <c r="S298" s="142">
        <v>0</v>
      </c>
      <c r="T298" s="143">
        <f>S298*H298</f>
        <v>0</v>
      </c>
      <c r="AR298" s="144" t="s">
        <v>134</v>
      </c>
      <c r="AT298" s="144" t="s">
        <v>120</v>
      </c>
      <c r="AU298" s="144" t="s">
        <v>85</v>
      </c>
      <c r="AY298" s="17" t="s">
        <v>117</v>
      </c>
      <c r="BE298" s="145">
        <f>IF(N298="základní",J298,0)</f>
        <v>0</v>
      </c>
      <c r="BF298" s="145">
        <f>IF(N298="snížená",J298,0)</f>
        <v>0</v>
      </c>
      <c r="BG298" s="145">
        <f>IF(N298="zákl. přenesená",J298,0)</f>
        <v>0</v>
      </c>
      <c r="BH298" s="145">
        <f>IF(N298="sníž. přenesená",J298,0)</f>
        <v>0</v>
      </c>
      <c r="BI298" s="145">
        <f>IF(N298="nulová",J298,0)</f>
        <v>0</v>
      </c>
      <c r="BJ298" s="17" t="s">
        <v>83</v>
      </c>
      <c r="BK298" s="145">
        <f>ROUND(I298*H298,2)</f>
        <v>0</v>
      </c>
      <c r="BL298" s="17" t="s">
        <v>134</v>
      </c>
      <c r="BM298" s="144" t="s">
        <v>509</v>
      </c>
    </row>
    <row r="299" spans="2:65" s="13" customFormat="1" ht="10.199999999999999">
      <c r="B299" s="153"/>
      <c r="D299" s="147" t="s">
        <v>154</v>
      </c>
      <c r="E299" s="154" t="s">
        <v>1</v>
      </c>
      <c r="F299" s="155" t="s">
        <v>510</v>
      </c>
      <c r="H299" s="156">
        <v>36</v>
      </c>
      <c r="I299" s="157"/>
      <c r="L299" s="153"/>
      <c r="M299" s="158"/>
      <c r="T299" s="159"/>
      <c r="AT299" s="154" t="s">
        <v>154</v>
      </c>
      <c r="AU299" s="154" t="s">
        <v>85</v>
      </c>
      <c r="AV299" s="13" t="s">
        <v>85</v>
      </c>
      <c r="AW299" s="13" t="s">
        <v>31</v>
      </c>
      <c r="AX299" s="13" t="s">
        <v>83</v>
      </c>
      <c r="AY299" s="154" t="s">
        <v>117</v>
      </c>
    </row>
    <row r="300" spans="2:65" s="1" customFormat="1" ht="24.15" customHeight="1">
      <c r="B300" s="132"/>
      <c r="C300" s="179" t="s">
        <v>511</v>
      </c>
      <c r="D300" s="179" t="s">
        <v>318</v>
      </c>
      <c r="E300" s="180" t="s">
        <v>512</v>
      </c>
      <c r="F300" s="181" t="s">
        <v>513</v>
      </c>
      <c r="G300" s="182" t="s">
        <v>224</v>
      </c>
      <c r="H300" s="183">
        <v>37.799999999999997</v>
      </c>
      <c r="I300" s="184"/>
      <c r="J300" s="185">
        <f>ROUND(I300*H300,2)</f>
        <v>0</v>
      </c>
      <c r="K300" s="181" t="s">
        <v>124</v>
      </c>
      <c r="L300" s="186"/>
      <c r="M300" s="187" t="s">
        <v>1</v>
      </c>
      <c r="N300" s="188" t="s">
        <v>40</v>
      </c>
      <c r="P300" s="142">
        <f>O300*H300</f>
        <v>0</v>
      </c>
      <c r="Q300" s="142">
        <v>1.6199999999999999E-2</v>
      </c>
      <c r="R300" s="142">
        <f>Q300*H300</f>
        <v>0.6123599999999999</v>
      </c>
      <c r="S300" s="142">
        <v>0</v>
      </c>
      <c r="T300" s="143">
        <f>S300*H300</f>
        <v>0</v>
      </c>
      <c r="AR300" s="144" t="s">
        <v>157</v>
      </c>
      <c r="AT300" s="144" t="s">
        <v>318</v>
      </c>
      <c r="AU300" s="144" t="s">
        <v>85</v>
      </c>
      <c r="AY300" s="17" t="s">
        <v>117</v>
      </c>
      <c r="BE300" s="145">
        <f>IF(N300="základní",J300,0)</f>
        <v>0</v>
      </c>
      <c r="BF300" s="145">
        <f>IF(N300="snížená",J300,0)</f>
        <v>0</v>
      </c>
      <c r="BG300" s="145">
        <f>IF(N300="zákl. přenesená",J300,0)</f>
        <v>0</v>
      </c>
      <c r="BH300" s="145">
        <f>IF(N300="sníž. přenesená",J300,0)</f>
        <v>0</v>
      </c>
      <c r="BI300" s="145">
        <f>IF(N300="nulová",J300,0)</f>
        <v>0</v>
      </c>
      <c r="BJ300" s="17" t="s">
        <v>83</v>
      </c>
      <c r="BK300" s="145">
        <f>ROUND(I300*H300,2)</f>
        <v>0</v>
      </c>
      <c r="BL300" s="17" t="s">
        <v>134</v>
      </c>
      <c r="BM300" s="144" t="s">
        <v>514</v>
      </c>
    </row>
    <row r="301" spans="2:65" s="13" customFormat="1" ht="10.199999999999999">
      <c r="B301" s="153"/>
      <c r="D301" s="147" t="s">
        <v>154</v>
      </c>
      <c r="E301" s="154" t="s">
        <v>1</v>
      </c>
      <c r="F301" s="155" t="s">
        <v>515</v>
      </c>
      <c r="H301" s="156">
        <v>37.799999999999997</v>
      </c>
      <c r="I301" s="157"/>
      <c r="L301" s="153"/>
      <c r="M301" s="158"/>
      <c r="T301" s="159"/>
      <c r="AT301" s="154" t="s">
        <v>154</v>
      </c>
      <c r="AU301" s="154" t="s">
        <v>85</v>
      </c>
      <c r="AV301" s="13" t="s">
        <v>85</v>
      </c>
      <c r="AW301" s="13" t="s">
        <v>31</v>
      </c>
      <c r="AX301" s="13" t="s">
        <v>83</v>
      </c>
      <c r="AY301" s="154" t="s">
        <v>117</v>
      </c>
    </row>
    <row r="302" spans="2:65" s="1" customFormat="1" ht="24.15" customHeight="1">
      <c r="B302" s="132"/>
      <c r="C302" s="133" t="s">
        <v>516</v>
      </c>
      <c r="D302" s="133" t="s">
        <v>120</v>
      </c>
      <c r="E302" s="134" t="s">
        <v>517</v>
      </c>
      <c r="F302" s="135" t="s">
        <v>518</v>
      </c>
      <c r="G302" s="136" t="s">
        <v>193</v>
      </c>
      <c r="H302" s="137">
        <v>1</v>
      </c>
      <c r="I302" s="138"/>
      <c r="J302" s="139">
        <f t="shared" ref="J302:J308" si="0">ROUND(I302*H302,2)</f>
        <v>0</v>
      </c>
      <c r="K302" s="135" t="s">
        <v>124</v>
      </c>
      <c r="L302" s="32"/>
      <c r="M302" s="140" t="s">
        <v>1</v>
      </c>
      <c r="N302" s="141" t="s">
        <v>40</v>
      </c>
      <c r="P302" s="142">
        <f t="shared" ref="P302:P308" si="1">O302*H302</f>
        <v>0</v>
      </c>
      <c r="Q302" s="142">
        <v>2.4194800000000001</v>
      </c>
      <c r="R302" s="142">
        <f t="shared" ref="R302:R308" si="2">Q302*H302</f>
        <v>2.4194800000000001</v>
      </c>
      <c r="S302" s="142">
        <v>0</v>
      </c>
      <c r="T302" s="143">
        <f t="shared" ref="T302:T308" si="3">S302*H302</f>
        <v>0</v>
      </c>
      <c r="AR302" s="144" t="s">
        <v>134</v>
      </c>
      <c r="AT302" s="144" t="s">
        <v>120</v>
      </c>
      <c r="AU302" s="144" t="s">
        <v>85</v>
      </c>
      <c r="AY302" s="17" t="s">
        <v>117</v>
      </c>
      <c r="BE302" s="145">
        <f t="shared" ref="BE302:BE308" si="4">IF(N302="základní",J302,0)</f>
        <v>0</v>
      </c>
      <c r="BF302" s="145">
        <f t="shared" ref="BF302:BF308" si="5">IF(N302="snížená",J302,0)</f>
        <v>0</v>
      </c>
      <c r="BG302" s="145">
        <f t="shared" ref="BG302:BG308" si="6">IF(N302="zákl. přenesená",J302,0)</f>
        <v>0</v>
      </c>
      <c r="BH302" s="145">
        <f t="shared" ref="BH302:BH308" si="7">IF(N302="sníž. přenesená",J302,0)</f>
        <v>0</v>
      </c>
      <c r="BI302" s="145">
        <f t="shared" ref="BI302:BI308" si="8">IF(N302="nulová",J302,0)</f>
        <v>0</v>
      </c>
      <c r="BJ302" s="17" t="s">
        <v>83</v>
      </c>
      <c r="BK302" s="145">
        <f t="shared" ref="BK302:BK308" si="9">ROUND(I302*H302,2)</f>
        <v>0</v>
      </c>
      <c r="BL302" s="17" t="s">
        <v>134</v>
      </c>
      <c r="BM302" s="144" t="s">
        <v>519</v>
      </c>
    </row>
    <row r="303" spans="2:65" s="1" customFormat="1" ht="33" customHeight="1">
      <c r="B303" s="132"/>
      <c r="C303" s="179" t="s">
        <v>520</v>
      </c>
      <c r="D303" s="179" t="s">
        <v>318</v>
      </c>
      <c r="E303" s="180" t="s">
        <v>521</v>
      </c>
      <c r="F303" s="181" t="s">
        <v>522</v>
      </c>
      <c r="G303" s="182" t="s">
        <v>1</v>
      </c>
      <c r="H303" s="183">
        <v>1</v>
      </c>
      <c r="I303" s="184"/>
      <c r="J303" s="185">
        <f t="shared" si="0"/>
        <v>0</v>
      </c>
      <c r="K303" s="181" t="s">
        <v>1</v>
      </c>
      <c r="L303" s="186"/>
      <c r="M303" s="187" t="s">
        <v>1</v>
      </c>
      <c r="N303" s="188" t="s">
        <v>40</v>
      </c>
      <c r="P303" s="142">
        <f t="shared" si="1"/>
        <v>0</v>
      </c>
      <c r="Q303" s="142">
        <v>0</v>
      </c>
      <c r="R303" s="142">
        <f t="shared" si="2"/>
        <v>0</v>
      </c>
      <c r="S303" s="142">
        <v>0</v>
      </c>
      <c r="T303" s="143">
        <f t="shared" si="3"/>
        <v>0</v>
      </c>
      <c r="AR303" s="144" t="s">
        <v>157</v>
      </c>
      <c r="AT303" s="144" t="s">
        <v>318</v>
      </c>
      <c r="AU303" s="144" t="s">
        <v>85</v>
      </c>
      <c r="AY303" s="17" t="s">
        <v>117</v>
      </c>
      <c r="BE303" s="145">
        <f t="shared" si="4"/>
        <v>0</v>
      </c>
      <c r="BF303" s="145">
        <f t="shared" si="5"/>
        <v>0</v>
      </c>
      <c r="BG303" s="145">
        <f t="shared" si="6"/>
        <v>0</v>
      </c>
      <c r="BH303" s="145">
        <f t="shared" si="7"/>
        <v>0</v>
      </c>
      <c r="BI303" s="145">
        <f t="shared" si="8"/>
        <v>0</v>
      </c>
      <c r="BJ303" s="17" t="s">
        <v>83</v>
      </c>
      <c r="BK303" s="145">
        <f t="shared" si="9"/>
        <v>0</v>
      </c>
      <c r="BL303" s="17" t="s">
        <v>134</v>
      </c>
      <c r="BM303" s="144" t="s">
        <v>523</v>
      </c>
    </row>
    <row r="304" spans="2:65" s="1" customFormat="1" ht="24.15" customHeight="1">
      <c r="B304" s="132"/>
      <c r="C304" s="133" t="s">
        <v>524</v>
      </c>
      <c r="D304" s="133" t="s">
        <v>120</v>
      </c>
      <c r="E304" s="134" t="s">
        <v>525</v>
      </c>
      <c r="F304" s="135" t="s">
        <v>526</v>
      </c>
      <c r="G304" s="136" t="s">
        <v>193</v>
      </c>
      <c r="H304" s="137">
        <v>2</v>
      </c>
      <c r="I304" s="138"/>
      <c r="J304" s="139">
        <f t="shared" si="0"/>
        <v>0</v>
      </c>
      <c r="K304" s="135" t="s">
        <v>205</v>
      </c>
      <c r="L304" s="32"/>
      <c r="M304" s="140" t="s">
        <v>1</v>
      </c>
      <c r="N304" s="141" t="s">
        <v>40</v>
      </c>
      <c r="P304" s="142">
        <f t="shared" si="1"/>
        <v>0</v>
      </c>
      <c r="Q304" s="142">
        <v>0.34089999999999998</v>
      </c>
      <c r="R304" s="142">
        <f t="shared" si="2"/>
        <v>0.68179999999999996</v>
      </c>
      <c r="S304" s="142">
        <v>0</v>
      </c>
      <c r="T304" s="143">
        <f t="shared" si="3"/>
        <v>0</v>
      </c>
      <c r="AR304" s="144" t="s">
        <v>134</v>
      </c>
      <c r="AT304" s="144" t="s">
        <v>120</v>
      </c>
      <c r="AU304" s="144" t="s">
        <v>85</v>
      </c>
      <c r="AY304" s="17" t="s">
        <v>117</v>
      </c>
      <c r="BE304" s="145">
        <f t="shared" si="4"/>
        <v>0</v>
      </c>
      <c r="BF304" s="145">
        <f t="shared" si="5"/>
        <v>0</v>
      </c>
      <c r="BG304" s="145">
        <f t="shared" si="6"/>
        <v>0</v>
      </c>
      <c r="BH304" s="145">
        <f t="shared" si="7"/>
        <v>0</v>
      </c>
      <c r="BI304" s="145">
        <f t="shared" si="8"/>
        <v>0</v>
      </c>
      <c r="BJ304" s="17" t="s">
        <v>83</v>
      </c>
      <c r="BK304" s="145">
        <f t="shared" si="9"/>
        <v>0</v>
      </c>
      <c r="BL304" s="17" t="s">
        <v>134</v>
      </c>
      <c r="BM304" s="144" t="s">
        <v>527</v>
      </c>
    </row>
    <row r="305" spans="2:65" s="1" customFormat="1" ht="24.15" customHeight="1">
      <c r="B305" s="132"/>
      <c r="C305" s="179" t="s">
        <v>528</v>
      </c>
      <c r="D305" s="179" t="s">
        <v>318</v>
      </c>
      <c r="E305" s="180" t="s">
        <v>529</v>
      </c>
      <c r="F305" s="181" t="s">
        <v>530</v>
      </c>
      <c r="G305" s="182" t="s">
        <v>1</v>
      </c>
      <c r="H305" s="183">
        <v>2</v>
      </c>
      <c r="I305" s="184"/>
      <c r="J305" s="185">
        <f t="shared" si="0"/>
        <v>0</v>
      </c>
      <c r="K305" s="181" t="s">
        <v>1</v>
      </c>
      <c r="L305" s="186"/>
      <c r="M305" s="187" t="s">
        <v>1</v>
      </c>
      <c r="N305" s="188" t="s">
        <v>40</v>
      </c>
      <c r="P305" s="142">
        <f t="shared" si="1"/>
        <v>0</v>
      </c>
      <c r="Q305" s="142">
        <v>0</v>
      </c>
      <c r="R305" s="142">
        <f t="shared" si="2"/>
        <v>0</v>
      </c>
      <c r="S305" s="142">
        <v>0</v>
      </c>
      <c r="T305" s="143">
        <f t="shared" si="3"/>
        <v>0</v>
      </c>
      <c r="AR305" s="144" t="s">
        <v>157</v>
      </c>
      <c r="AT305" s="144" t="s">
        <v>318</v>
      </c>
      <c r="AU305" s="144" t="s">
        <v>85</v>
      </c>
      <c r="AY305" s="17" t="s">
        <v>117</v>
      </c>
      <c r="BE305" s="145">
        <f t="shared" si="4"/>
        <v>0</v>
      </c>
      <c r="BF305" s="145">
        <f t="shared" si="5"/>
        <v>0</v>
      </c>
      <c r="BG305" s="145">
        <f t="shared" si="6"/>
        <v>0</v>
      </c>
      <c r="BH305" s="145">
        <f t="shared" si="7"/>
        <v>0</v>
      </c>
      <c r="BI305" s="145">
        <f t="shared" si="8"/>
        <v>0</v>
      </c>
      <c r="BJ305" s="17" t="s">
        <v>83</v>
      </c>
      <c r="BK305" s="145">
        <f t="shared" si="9"/>
        <v>0</v>
      </c>
      <c r="BL305" s="17" t="s">
        <v>134</v>
      </c>
      <c r="BM305" s="144" t="s">
        <v>531</v>
      </c>
    </row>
    <row r="306" spans="2:65" s="1" customFormat="1" ht="24.15" customHeight="1">
      <c r="B306" s="132"/>
      <c r="C306" s="133" t="s">
        <v>532</v>
      </c>
      <c r="D306" s="133" t="s">
        <v>120</v>
      </c>
      <c r="E306" s="134" t="s">
        <v>533</v>
      </c>
      <c r="F306" s="135" t="s">
        <v>534</v>
      </c>
      <c r="G306" s="136" t="s">
        <v>193</v>
      </c>
      <c r="H306" s="137">
        <v>2</v>
      </c>
      <c r="I306" s="138"/>
      <c r="J306" s="139">
        <f t="shared" si="0"/>
        <v>0</v>
      </c>
      <c r="K306" s="135" t="s">
        <v>205</v>
      </c>
      <c r="L306" s="32"/>
      <c r="M306" s="140" t="s">
        <v>1</v>
      </c>
      <c r="N306" s="141" t="s">
        <v>40</v>
      </c>
      <c r="P306" s="142">
        <f t="shared" si="1"/>
        <v>0</v>
      </c>
      <c r="Q306" s="142">
        <v>0.21734000000000001</v>
      </c>
      <c r="R306" s="142">
        <f t="shared" si="2"/>
        <v>0.43468000000000001</v>
      </c>
      <c r="S306" s="142">
        <v>0</v>
      </c>
      <c r="T306" s="143">
        <f t="shared" si="3"/>
        <v>0</v>
      </c>
      <c r="AR306" s="144" t="s">
        <v>134</v>
      </c>
      <c r="AT306" s="144" t="s">
        <v>120</v>
      </c>
      <c r="AU306" s="144" t="s">
        <v>85</v>
      </c>
      <c r="AY306" s="17" t="s">
        <v>117</v>
      </c>
      <c r="BE306" s="145">
        <f t="shared" si="4"/>
        <v>0</v>
      </c>
      <c r="BF306" s="145">
        <f t="shared" si="5"/>
        <v>0</v>
      </c>
      <c r="BG306" s="145">
        <f t="shared" si="6"/>
        <v>0</v>
      </c>
      <c r="BH306" s="145">
        <f t="shared" si="7"/>
        <v>0</v>
      </c>
      <c r="BI306" s="145">
        <f t="shared" si="8"/>
        <v>0</v>
      </c>
      <c r="BJ306" s="17" t="s">
        <v>83</v>
      </c>
      <c r="BK306" s="145">
        <f t="shared" si="9"/>
        <v>0</v>
      </c>
      <c r="BL306" s="17" t="s">
        <v>134</v>
      </c>
      <c r="BM306" s="144" t="s">
        <v>535</v>
      </c>
    </row>
    <row r="307" spans="2:65" s="1" customFormat="1" ht="24.15" customHeight="1">
      <c r="B307" s="132"/>
      <c r="C307" s="179" t="s">
        <v>536</v>
      </c>
      <c r="D307" s="179" t="s">
        <v>318</v>
      </c>
      <c r="E307" s="180" t="s">
        <v>537</v>
      </c>
      <c r="F307" s="181" t="s">
        <v>538</v>
      </c>
      <c r="G307" s="182" t="s">
        <v>193</v>
      </c>
      <c r="H307" s="183">
        <v>2</v>
      </c>
      <c r="I307" s="184"/>
      <c r="J307" s="185">
        <f t="shared" si="0"/>
        <v>0</v>
      </c>
      <c r="K307" s="181" t="s">
        <v>205</v>
      </c>
      <c r="L307" s="186"/>
      <c r="M307" s="187" t="s">
        <v>1</v>
      </c>
      <c r="N307" s="188" t="s">
        <v>40</v>
      </c>
      <c r="P307" s="142">
        <f t="shared" si="1"/>
        <v>0</v>
      </c>
      <c r="Q307" s="142">
        <v>5.0599999999999999E-2</v>
      </c>
      <c r="R307" s="142">
        <f t="shared" si="2"/>
        <v>0.1012</v>
      </c>
      <c r="S307" s="142">
        <v>0</v>
      </c>
      <c r="T307" s="143">
        <f t="shared" si="3"/>
        <v>0</v>
      </c>
      <c r="AR307" s="144" t="s">
        <v>157</v>
      </c>
      <c r="AT307" s="144" t="s">
        <v>318</v>
      </c>
      <c r="AU307" s="144" t="s">
        <v>85</v>
      </c>
      <c r="AY307" s="17" t="s">
        <v>117</v>
      </c>
      <c r="BE307" s="145">
        <f t="shared" si="4"/>
        <v>0</v>
      </c>
      <c r="BF307" s="145">
        <f t="shared" si="5"/>
        <v>0</v>
      </c>
      <c r="BG307" s="145">
        <f t="shared" si="6"/>
        <v>0</v>
      </c>
      <c r="BH307" s="145">
        <f t="shared" si="7"/>
        <v>0</v>
      </c>
      <c r="BI307" s="145">
        <f t="shared" si="8"/>
        <v>0</v>
      </c>
      <c r="BJ307" s="17" t="s">
        <v>83</v>
      </c>
      <c r="BK307" s="145">
        <f t="shared" si="9"/>
        <v>0</v>
      </c>
      <c r="BL307" s="17" t="s">
        <v>134</v>
      </c>
      <c r="BM307" s="144" t="s">
        <v>539</v>
      </c>
    </row>
    <row r="308" spans="2:65" s="1" customFormat="1" ht="24.15" customHeight="1">
      <c r="B308" s="132"/>
      <c r="C308" s="133" t="s">
        <v>540</v>
      </c>
      <c r="D308" s="133" t="s">
        <v>120</v>
      </c>
      <c r="E308" s="134" t="s">
        <v>541</v>
      </c>
      <c r="F308" s="135" t="s">
        <v>542</v>
      </c>
      <c r="G308" s="136" t="s">
        <v>233</v>
      </c>
      <c r="H308" s="137">
        <v>4.2</v>
      </c>
      <c r="I308" s="138"/>
      <c r="J308" s="139">
        <f t="shared" si="0"/>
        <v>0</v>
      </c>
      <c r="K308" s="135" t="s">
        <v>124</v>
      </c>
      <c r="L308" s="32"/>
      <c r="M308" s="140" t="s">
        <v>1</v>
      </c>
      <c r="N308" s="141" t="s">
        <v>40</v>
      </c>
      <c r="P308" s="142">
        <f t="shared" si="1"/>
        <v>0</v>
      </c>
      <c r="Q308" s="142">
        <v>0</v>
      </c>
      <c r="R308" s="142">
        <f t="shared" si="2"/>
        <v>0</v>
      </c>
      <c r="S308" s="142">
        <v>0</v>
      </c>
      <c r="T308" s="143">
        <f t="shared" si="3"/>
        <v>0</v>
      </c>
      <c r="AR308" s="144" t="s">
        <v>134</v>
      </c>
      <c r="AT308" s="144" t="s">
        <v>120</v>
      </c>
      <c r="AU308" s="144" t="s">
        <v>85</v>
      </c>
      <c r="AY308" s="17" t="s">
        <v>117</v>
      </c>
      <c r="BE308" s="145">
        <f t="shared" si="4"/>
        <v>0</v>
      </c>
      <c r="BF308" s="145">
        <f t="shared" si="5"/>
        <v>0</v>
      </c>
      <c r="BG308" s="145">
        <f t="shared" si="6"/>
        <v>0</v>
      </c>
      <c r="BH308" s="145">
        <f t="shared" si="7"/>
        <v>0</v>
      </c>
      <c r="BI308" s="145">
        <f t="shared" si="8"/>
        <v>0</v>
      </c>
      <c r="BJ308" s="17" t="s">
        <v>83</v>
      </c>
      <c r="BK308" s="145">
        <f t="shared" si="9"/>
        <v>0</v>
      </c>
      <c r="BL308" s="17" t="s">
        <v>134</v>
      </c>
      <c r="BM308" s="144" t="s">
        <v>543</v>
      </c>
    </row>
    <row r="309" spans="2:65" s="13" customFormat="1" ht="10.199999999999999">
      <c r="B309" s="153"/>
      <c r="D309" s="147" t="s">
        <v>154</v>
      </c>
      <c r="E309" s="154" t="s">
        <v>1</v>
      </c>
      <c r="F309" s="155" t="s">
        <v>544</v>
      </c>
      <c r="H309" s="156">
        <v>3.2</v>
      </c>
      <c r="I309" s="157"/>
      <c r="L309" s="153"/>
      <c r="M309" s="158"/>
      <c r="T309" s="159"/>
      <c r="AT309" s="154" t="s">
        <v>154</v>
      </c>
      <c r="AU309" s="154" t="s">
        <v>85</v>
      </c>
      <c r="AV309" s="13" t="s">
        <v>85</v>
      </c>
      <c r="AW309" s="13" t="s">
        <v>31</v>
      </c>
      <c r="AX309" s="13" t="s">
        <v>75</v>
      </c>
      <c r="AY309" s="154" t="s">
        <v>117</v>
      </c>
    </row>
    <row r="310" spans="2:65" s="13" customFormat="1" ht="10.199999999999999">
      <c r="B310" s="153"/>
      <c r="D310" s="147" t="s">
        <v>154</v>
      </c>
      <c r="E310" s="154" t="s">
        <v>1</v>
      </c>
      <c r="F310" s="155" t="s">
        <v>545</v>
      </c>
      <c r="H310" s="156">
        <v>1</v>
      </c>
      <c r="I310" s="157"/>
      <c r="L310" s="153"/>
      <c r="M310" s="158"/>
      <c r="T310" s="159"/>
      <c r="AT310" s="154" t="s">
        <v>154</v>
      </c>
      <c r="AU310" s="154" t="s">
        <v>85</v>
      </c>
      <c r="AV310" s="13" t="s">
        <v>85</v>
      </c>
      <c r="AW310" s="13" t="s">
        <v>31</v>
      </c>
      <c r="AX310" s="13" t="s">
        <v>75</v>
      </c>
      <c r="AY310" s="154" t="s">
        <v>117</v>
      </c>
    </row>
    <row r="311" spans="2:65" s="14" customFormat="1" ht="10.199999999999999">
      <c r="B311" s="165"/>
      <c r="D311" s="147" t="s">
        <v>154</v>
      </c>
      <c r="E311" s="166" t="s">
        <v>1</v>
      </c>
      <c r="F311" s="167" t="s">
        <v>190</v>
      </c>
      <c r="H311" s="168">
        <v>4.2</v>
      </c>
      <c r="I311" s="169"/>
      <c r="L311" s="165"/>
      <c r="M311" s="170"/>
      <c r="T311" s="171"/>
      <c r="AT311" s="166" t="s">
        <v>154</v>
      </c>
      <c r="AU311" s="166" t="s">
        <v>85</v>
      </c>
      <c r="AV311" s="14" t="s">
        <v>134</v>
      </c>
      <c r="AW311" s="14" t="s">
        <v>31</v>
      </c>
      <c r="AX311" s="14" t="s">
        <v>83</v>
      </c>
      <c r="AY311" s="166" t="s">
        <v>117</v>
      </c>
    </row>
    <row r="312" spans="2:65" s="11" customFormat="1" ht="22.8" customHeight="1">
      <c r="B312" s="120"/>
      <c r="D312" s="121" t="s">
        <v>74</v>
      </c>
      <c r="E312" s="130" t="s">
        <v>216</v>
      </c>
      <c r="F312" s="130" t="s">
        <v>546</v>
      </c>
      <c r="I312" s="123"/>
      <c r="J312" s="131">
        <f>BK312</f>
        <v>0</v>
      </c>
      <c r="L312" s="120"/>
      <c r="M312" s="125"/>
      <c r="P312" s="126">
        <f>SUM(P313:P365)</f>
        <v>0</v>
      </c>
      <c r="R312" s="126">
        <f>SUM(R313:R365)</f>
        <v>106.17848682000003</v>
      </c>
      <c r="T312" s="127">
        <f>SUM(T313:T365)</f>
        <v>3.13</v>
      </c>
      <c r="AR312" s="121" t="s">
        <v>83</v>
      </c>
      <c r="AT312" s="128" t="s">
        <v>74</v>
      </c>
      <c r="AU312" s="128" t="s">
        <v>83</v>
      </c>
      <c r="AY312" s="121" t="s">
        <v>117</v>
      </c>
      <c r="BK312" s="129">
        <f>SUM(BK313:BK365)</f>
        <v>0</v>
      </c>
    </row>
    <row r="313" spans="2:65" s="1" customFormat="1" ht="24.15" customHeight="1">
      <c r="B313" s="132"/>
      <c r="C313" s="133" t="s">
        <v>547</v>
      </c>
      <c r="D313" s="133" t="s">
        <v>120</v>
      </c>
      <c r="E313" s="134" t="s">
        <v>548</v>
      </c>
      <c r="F313" s="135" t="s">
        <v>549</v>
      </c>
      <c r="G313" s="136" t="s">
        <v>224</v>
      </c>
      <c r="H313" s="137">
        <v>16</v>
      </c>
      <c r="I313" s="138"/>
      <c r="J313" s="139">
        <f>ROUND(I313*H313,2)</f>
        <v>0</v>
      </c>
      <c r="K313" s="135" t="s">
        <v>205</v>
      </c>
      <c r="L313" s="32"/>
      <c r="M313" s="140" t="s">
        <v>1</v>
      </c>
      <c r="N313" s="141" t="s">
        <v>40</v>
      </c>
      <c r="P313" s="142">
        <f>O313*H313</f>
        <v>0</v>
      </c>
      <c r="Q313" s="142">
        <v>2.9999999999999997E-4</v>
      </c>
      <c r="R313" s="142">
        <f>Q313*H313</f>
        <v>4.7999999999999996E-3</v>
      </c>
      <c r="S313" s="142">
        <v>0</v>
      </c>
      <c r="T313" s="143">
        <f>S313*H313</f>
        <v>0</v>
      </c>
      <c r="AR313" s="144" t="s">
        <v>134</v>
      </c>
      <c r="AT313" s="144" t="s">
        <v>120</v>
      </c>
      <c r="AU313" s="144" t="s">
        <v>85</v>
      </c>
      <c r="AY313" s="17" t="s">
        <v>117</v>
      </c>
      <c r="BE313" s="145">
        <f>IF(N313="základní",J313,0)</f>
        <v>0</v>
      </c>
      <c r="BF313" s="145">
        <f>IF(N313="snížená",J313,0)</f>
        <v>0</v>
      </c>
      <c r="BG313" s="145">
        <f>IF(N313="zákl. přenesená",J313,0)</f>
        <v>0</v>
      </c>
      <c r="BH313" s="145">
        <f>IF(N313="sníž. přenesená",J313,0)</f>
        <v>0</v>
      </c>
      <c r="BI313" s="145">
        <f>IF(N313="nulová",J313,0)</f>
        <v>0</v>
      </c>
      <c r="BJ313" s="17" t="s">
        <v>83</v>
      </c>
      <c r="BK313" s="145">
        <f>ROUND(I313*H313,2)</f>
        <v>0</v>
      </c>
      <c r="BL313" s="17" t="s">
        <v>134</v>
      </c>
      <c r="BM313" s="144" t="s">
        <v>550</v>
      </c>
    </row>
    <row r="314" spans="2:65" s="1" customFormat="1" ht="24.15" customHeight="1">
      <c r="B314" s="132"/>
      <c r="C314" s="179" t="s">
        <v>551</v>
      </c>
      <c r="D314" s="179" t="s">
        <v>318</v>
      </c>
      <c r="E314" s="180" t="s">
        <v>552</v>
      </c>
      <c r="F314" s="181" t="s">
        <v>553</v>
      </c>
      <c r="G314" s="182" t="s">
        <v>224</v>
      </c>
      <c r="H314" s="183">
        <v>16.8</v>
      </c>
      <c r="I314" s="184"/>
      <c r="J314" s="185">
        <f>ROUND(I314*H314,2)</f>
        <v>0</v>
      </c>
      <c r="K314" s="181" t="s">
        <v>1</v>
      </c>
      <c r="L314" s="186"/>
      <c r="M314" s="187" t="s">
        <v>1</v>
      </c>
      <c r="N314" s="188" t="s">
        <v>40</v>
      </c>
      <c r="P314" s="142">
        <f>O314*H314</f>
        <v>0</v>
      </c>
      <c r="Q314" s="142">
        <v>0</v>
      </c>
      <c r="R314" s="142">
        <f>Q314*H314</f>
        <v>0</v>
      </c>
      <c r="S314" s="142">
        <v>0</v>
      </c>
      <c r="T314" s="143">
        <f>S314*H314</f>
        <v>0</v>
      </c>
      <c r="AR314" s="144" t="s">
        <v>157</v>
      </c>
      <c r="AT314" s="144" t="s">
        <v>318</v>
      </c>
      <c r="AU314" s="144" t="s">
        <v>85</v>
      </c>
      <c r="AY314" s="17" t="s">
        <v>117</v>
      </c>
      <c r="BE314" s="145">
        <f>IF(N314="základní",J314,0)</f>
        <v>0</v>
      </c>
      <c r="BF314" s="145">
        <f>IF(N314="snížená",J314,0)</f>
        <v>0</v>
      </c>
      <c r="BG314" s="145">
        <f>IF(N314="zákl. přenesená",J314,0)</f>
        <v>0</v>
      </c>
      <c r="BH314" s="145">
        <f>IF(N314="sníž. přenesená",J314,0)</f>
        <v>0</v>
      </c>
      <c r="BI314" s="145">
        <f>IF(N314="nulová",J314,0)</f>
        <v>0</v>
      </c>
      <c r="BJ314" s="17" t="s">
        <v>83</v>
      </c>
      <c r="BK314" s="145">
        <f>ROUND(I314*H314,2)</f>
        <v>0</v>
      </c>
      <c r="BL314" s="17" t="s">
        <v>134</v>
      </c>
      <c r="BM314" s="144" t="s">
        <v>554</v>
      </c>
    </row>
    <row r="315" spans="2:65" s="13" customFormat="1" ht="10.199999999999999">
      <c r="B315" s="153"/>
      <c r="D315" s="147" t="s">
        <v>154</v>
      </c>
      <c r="E315" s="154" t="s">
        <v>1</v>
      </c>
      <c r="F315" s="155" t="s">
        <v>494</v>
      </c>
      <c r="H315" s="156">
        <v>16.8</v>
      </c>
      <c r="I315" s="157"/>
      <c r="L315" s="153"/>
      <c r="M315" s="158"/>
      <c r="T315" s="159"/>
      <c r="AT315" s="154" t="s">
        <v>154</v>
      </c>
      <c r="AU315" s="154" t="s">
        <v>85</v>
      </c>
      <c r="AV315" s="13" t="s">
        <v>85</v>
      </c>
      <c r="AW315" s="13" t="s">
        <v>31</v>
      </c>
      <c r="AX315" s="13" t="s">
        <v>83</v>
      </c>
      <c r="AY315" s="154" t="s">
        <v>117</v>
      </c>
    </row>
    <row r="316" spans="2:65" s="1" customFormat="1" ht="33" customHeight="1">
      <c r="B316" s="132"/>
      <c r="C316" s="133" t="s">
        <v>555</v>
      </c>
      <c r="D316" s="133" t="s">
        <v>120</v>
      </c>
      <c r="E316" s="134" t="s">
        <v>556</v>
      </c>
      <c r="F316" s="135" t="s">
        <v>557</v>
      </c>
      <c r="G316" s="136" t="s">
        <v>224</v>
      </c>
      <c r="H316" s="137">
        <v>41.5</v>
      </c>
      <c r="I316" s="138"/>
      <c r="J316" s="139">
        <f>ROUND(I316*H316,2)</f>
        <v>0</v>
      </c>
      <c r="K316" s="135" t="s">
        <v>205</v>
      </c>
      <c r="L316" s="32"/>
      <c r="M316" s="140" t="s">
        <v>1</v>
      </c>
      <c r="N316" s="141" t="s">
        <v>40</v>
      </c>
      <c r="P316" s="142">
        <f>O316*H316</f>
        <v>0</v>
      </c>
      <c r="Q316" s="142">
        <v>8.0879999999999994E-2</v>
      </c>
      <c r="R316" s="142">
        <f>Q316*H316</f>
        <v>3.3565199999999997</v>
      </c>
      <c r="S316" s="142">
        <v>0</v>
      </c>
      <c r="T316" s="143">
        <f>S316*H316</f>
        <v>0</v>
      </c>
      <c r="AR316" s="144" t="s">
        <v>134</v>
      </c>
      <c r="AT316" s="144" t="s">
        <v>120</v>
      </c>
      <c r="AU316" s="144" t="s">
        <v>85</v>
      </c>
      <c r="AY316" s="17" t="s">
        <v>117</v>
      </c>
      <c r="BE316" s="145">
        <f>IF(N316="základní",J316,0)</f>
        <v>0</v>
      </c>
      <c r="BF316" s="145">
        <f>IF(N316="snížená",J316,0)</f>
        <v>0</v>
      </c>
      <c r="BG316" s="145">
        <f>IF(N316="zákl. přenesená",J316,0)</f>
        <v>0</v>
      </c>
      <c r="BH316" s="145">
        <f>IF(N316="sníž. přenesená",J316,0)</f>
        <v>0</v>
      </c>
      <c r="BI316" s="145">
        <f>IF(N316="nulová",J316,0)</f>
        <v>0</v>
      </c>
      <c r="BJ316" s="17" t="s">
        <v>83</v>
      </c>
      <c r="BK316" s="145">
        <f>ROUND(I316*H316,2)</f>
        <v>0</v>
      </c>
      <c r="BL316" s="17" t="s">
        <v>134</v>
      </c>
      <c r="BM316" s="144" t="s">
        <v>558</v>
      </c>
    </row>
    <row r="317" spans="2:65" s="13" customFormat="1" ht="10.199999999999999">
      <c r="B317" s="153"/>
      <c r="D317" s="147" t="s">
        <v>154</v>
      </c>
      <c r="E317" s="154" t="s">
        <v>1</v>
      </c>
      <c r="F317" s="155" t="s">
        <v>559</v>
      </c>
      <c r="H317" s="156">
        <v>41.5</v>
      </c>
      <c r="I317" s="157"/>
      <c r="L317" s="153"/>
      <c r="M317" s="158"/>
      <c r="T317" s="159"/>
      <c r="AT317" s="154" t="s">
        <v>154</v>
      </c>
      <c r="AU317" s="154" t="s">
        <v>85</v>
      </c>
      <c r="AV317" s="13" t="s">
        <v>85</v>
      </c>
      <c r="AW317" s="13" t="s">
        <v>31</v>
      </c>
      <c r="AX317" s="13" t="s">
        <v>83</v>
      </c>
      <c r="AY317" s="154" t="s">
        <v>117</v>
      </c>
    </row>
    <row r="318" spans="2:65" s="1" customFormat="1" ht="16.5" customHeight="1">
      <c r="B318" s="132"/>
      <c r="C318" s="179" t="s">
        <v>560</v>
      </c>
      <c r="D318" s="179" t="s">
        <v>318</v>
      </c>
      <c r="E318" s="180" t="s">
        <v>561</v>
      </c>
      <c r="F318" s="181" t="s">
        <v>562</v>
      </c>
      <c r="G318" s="182" t="s">
        <v>224</v>
      </c>
      <c r="H318" s="183">
        <v>44.447000000000003</v>
      </c>
      <c r="I318" s="184"/>
      <c r="J318" s="185">
        <f>ROUND(I318*H318,2)</f>
        <v>0</v>
      </c>
      <c r="K318" s="181" t="s">
        <v>205</v>
      </c>
      <c r="L318" s="186"/>
      <c r="M318" s="187" t="s">
        <v>1</v>
      </c>
      <c r="N318" s="188" t="s">
        <v>40</v>
      </c>
      <c r="P318" s="142">
        <f>O318*H318</f>
        <v>0</v>
      </c>
      <c r="Q318" s="142">
        <v>5.6000000000000001E-2</v>
      </c>
      <c r="R318" s="142">
        <f>Q318*H318</f>
        <v>2.4890320000000004</v>
      </c>
      <c r="S318" s="142">
        <v>0</v>
      </c>
      <c r="T318" s="143">
        <f>S318*H318</f>
        <v>0</v>
      </c>
      <c r="AR318" s="144" t="s">
        <v>157</v>
      </c>
      <c r="AT318" s="144" t="s">
        <v>318</v>
      </c>
      <c r="AU318" s="144" t="s">
        <v>85</v>
      </c>
      <c r="AY318" s="17" t="s">
        <v>117</v>
      </c>
      <c r="BE318" s="145">
        <f>IF(N318="základní",J318,0)</f>
        <v>0</v>
      </c>
      <c r="BF318" s="145">
        <f>IF(N318="snížená",J318,0)</f>
        <v>0</v>
      </c>
      <c r="BG318" s="145">
        <f>IF(N318="zákl. přenesená",J318,0)</f>
        <v>0</v>
      </c>
      <c r="BH318" s="145">
        <f>IF(N318="sníž. přenesená",J318,0)</f>
        <v>0</v>
      </c>
      <c r="BI318" s="145">
        <f>IF(N318="nulová",J318,0)</f>
        <v>0</v>
      </c>
      <c r="BJ318" s="17" t="s">
        <v>83</v>
      </c>
      <c r="BK318" s="145">
        <f>ROUND(I318*H318,2)</f>
        <v>0</v>
      </c>
      <c r="BL318" s="17" t="s">
        <v>134</v>
      </c>
      <c r="BM318" s="144" t="s">
        <v>563</v>
      </c>
    </row>
    <row r="319" spans="2:65" s="13" customFormat="1" ht="10.199999999999999">
      <c r="B319" s="153"/>
      <c r="D319" s="147" t="s">
        <v>154</v>
      </c>
      <c r="E319" s="154" t="s">
        <v>1</v>
      </c>
      <c r="F319" s="155" t="s">
        <v>564</v>
      </c>
      <c r="H319" s="156">
        <v>43.575000000000003</v>
      </c>
      <c r="I319" s="157"/>
      <c r="L319" s="153"/>
      <c r="M319" s="158"/>
      <c r="T319" s="159"/>
      <c r="AT319" s="154" t="s">
        <v>154</v>
      </c>
      <c r="AU319" s="154" t="s">
        <v>85</v>
      </c>
      <c r="AV319" s="13" t="s">
        <v>85</v>
      </c>
      <c r="AW319" s="13" t="s">
        <v>31</v>
      </c>
      <c r="AX319" s="13" t="s">
        <v>83</v>
      </c>
      <c r="AY319" s="154" t="s">
        <v>117</v>
      </c>
    </row>
    <row r="320" spans="2:65" s="13" customFormat="1" ht="10.199999999999999">
      <c r="B320" s="153"/>
      <c r="D320" s="147" t="s">
        <v>154</v>
      </c>
      <c r="F320" s="155" t="s">
        <v>565</v>
      </c>
      <c r="H320" s="156">
        <v>44.447000000000003</v>
      </c>
      <c r="I320" s="157"/>
      <c r="L320" s="153"/>
      <c r="M320" s="158"/>
      <c r="T320" s="159"/>
      <c r="AT320" s="154" t="s">
        <v>154</v>
      </c>
      <c r="AU320" s="154" t="s">
        <v>85</v>
      </c>
      <c r="AV320" s="13" t="s">
        <v>85</v>
      </c>
      <c r="AW320" s="13" t="s">
        <v>3</v>
      </c>
      <c r="AX320" s="13" t="s">
        <v>83</v>
      </c>
      <c r="AY320" s="154" t="s">
        <v>117</v>
      </c>
    </row>
    <row r="321" spans="2:65" s="1" customFormat="1" ht="33" customHeight="1">
      <c r="B321" s="132"/>
      <c r="C321" s="133" t="s">
        <v>566</v>
      </c>
      <c r="D321" s="133" t="s">
        <v>120</v>
      </c>
      <c r="E321" s="134" t="s">
        <v>567</v>
      </c>
      <c r="F321" s="135" t="s">
        <v>568</v>
      </c>
      <c r="G321" s="136" t="s">
        <v>224</v>
      </c>
      <c r="H321" s="137">
        <v>242.2</v>
      </c>
      <c r="I321" s="138"/>
      <c r="J321" s="139">
        <f>ROUND(I321*H321,2)</f>
        <v>0</v>
      </c>
      <c r="K321" s="135" t="s">
        <v>205</v>
      </c>
      <c r="L321" s="32"/>
      <c r="M321" s="140" t="s">
        <v>1</v>
      </c>
      <c r="N321" s="141" t="s">
        <v>40</v>
      </c>
      <c r="P321" s="142">
        <f>O321*H321</f>
        <v>0</v>
      </c>
      <c r="Q321" s="142">
        <v>0.15540000000000001</v>
      </c>
      <c r="R321" s="142">
        <f>Q321*H321</f>
        <v>37.637880000000003</v>
      </c>
      <c r="S321" s="142">
        <v>0</v>
      </c>
      <c r="T321" s="143">
        <f>S321*H321</f>
        <v>0</v>
      </c>
      <c r="AR321" s="144" t="s">
        <v>134</v>
      </c>
      <c r="AT321" s="144" t="s">
        <v>120</v>
      </c>
      <c r="AU321" s="144" t="s">
        <v>85</v>
      </c>
      <c r="AY321" s="17" t="s">
        <v>117</v>
      </c>
      <c r="BE321" s="145">
        <f>IF(N321="základní",J321,0)</f>
        <v>0</v>
      </c>
      <c r="BF321" s="145">
        <f>IF(N321="snížená",J321,0)</f>
        <v>0</v>
      </c>
      <c r="BG321" s="145">
        <f>IF(N321="zákl. přenesená",J321,0)</f>
        <v>0</v>
      </c>
      <c r="BH321" s="145">
        <f>IF(N321="sníž. přenesená",J321,0)</f>
        <v>0</v>
      </c>
      <c r="BI321" s="145">
        <f>IF(N321="nulová",J321,0)</f>
        <v>0</v>
      </c>
      <c r="BJ321" s="17" t="s">
        <v>83</v>
      </c>
      <c r="BK321" s="145">
        <f>ROUND(I321*H321,2)</f>
        <v>0</v>
      </c>
      <c r="BL321" s="17" t="s">
        <v>134</v>
      </c>
      <c r="BM321" s="144" t="s">
        <v>569</v>
      </c>
    </row>
    <row r="322" spans="2:65" s="13" customFormat="1" ht="10.199999999999999">
      <c r="B322" s="153"/>
      <c r="D322" s="147" t="s">
        <v>154</v>
      </c>
      <c r="E322" s="154" t="s">
        <v>1</v>
      </c>
      <c r="F322" s="155" t="s">
        <v>570</v>
      </c>
      <c r="H322" s="156">
        <v>120.7</v>
      </c>
      <c r="I322" s="157"/>
      <c r="L322" s="153"/>
      <c r="M322" s="158"/>
      <c r="T322" s="159"/>
      <c r="AT322" s="154" t="s">
        <v>154</v>
      </c>
      <c r="AU322" s="154" t="s">
        <v>85</v>
      </c>
      <c r="AV322" s="13" t="s">
        <v>85</v>
      </c>
      <c r="AW322" s="13" t="s">
        <v>31</v>
      </c>
      <c r="AX322" s="13" t="s">
        <v>75</v>
      </c>
      <c r="AY322" s="154" t="s">
        <v>117</v>
      </c>
    </row>
    <row r="323" spans="2:65" s="13" customFormat="1" ht="10.199999999999999">
      <c r="B323" s="153"/>
      <c r="D323" s="147" t="s">
        <v>154</v>
      </c>
      <c r="E323" s="154" t="s">
        <v>1</v>
      </c>
      <c r="F323" s="155" t="s">
        <v>571</v>
      </c>
      <c r="H323" s="156">
        <v>121.5</v>
      </c>
      <c r="I323" s="157"/>
      <c r="L323" s="153"/>
      <c r="M323" s="158"/>
      <c r="T323" s="159"/>
      <c r="AT323" s="154" t="s">
        <v>154</v>
      </c>
      <c r="AU323" s="154" t="s">
        <v>85</v>
      </c>
      <c r="AV323" s="13" t="s">
        <v>85</v>
      </c>
      <c r="AW323" s="13" t="s">
        <v>31</v>
      </c>
      <c r="AX323" s="13" t="s">
        <v>75</v>
      </c>
      <c r="AY323" s="154" t="s">
        <v>117</v>
      </c>
    </row>
    <row r="324" spans="2:65" s="14" customFormat="1" ht="10.199999999999999">
      <c r="B324" s="165"/>
      <c r="D324" s="147" t="s">
        <v>154</v>
      </c>
      <c r="E324" s="166" t="s">
        <v>1</v>
      </c>
      <c r="F324" s="167" t="s">
        <v>190</v>
      </c>
      <c r="H324" s="168">
        <v>242.2</v>
      </c>
      <c r="I324" s="169"/>
      <c r="L324" s="165"/>
      <c r="M324" s="170"/>
      <c r="T324" s="171"/>
      <c r="AT324" s="166" t="s">
        <v>154</v>
      </c>
      <c r="AU324" s="166" t="s">
        <v>85</v>
      </c>
      <c r="AV324" s="14" t="s">
        <v>134</v>
      </c>
      <c r="AW324" s="14" t="s">
        <v>31</v>
      </c>
      <c r="AX324" s="14" t="s">
        <v>83</v>
      </c>
      <c r="AY324" s="166" t="s">
        <v>117</v>
      </c>
    </row>
    <row r="325" spans="2:65" s="1" customFormat="1" ht="24.15" customHeight="1">
      <c r="B325" s="132"/>
      <c r="C325" s="179" t="s">
        <v>572</v>
      </c>
      <c r="D325" s="179" t="s">
        <v>318</v>
      </c>
      <c r="E325" s="180" t="s">
        <v>573</v>
      </c>
      <c r="F325" s="181" t="s">
        <v>574</v>
      </c>
      <c r="G325" s="182" t="s">
        <v>224</v>
      </c>
      <c r="H325" s="183">
        <v>6.4260000000000002</v>
      </c>
      <c r="I325" s="184"/>
      <c r="J325" s="185">
        <f>ROUND(I325*H325,2)</f>
        <v>0</v>
      </c>
      <c r="K325" s="181" t="s">
        <v>205</v>
      </c>
      <c r="L325" s="186"/>
      <c r="M325" s="187" t="s">
        <v>1</v>
      </c>
      <c r="N325" s="188" t="s">
        <v>40</v>
      </c>
      <c r="P325" s="142">
        <f>O325*H325</f>
        <v>0</v>
      </c>
      <c r="Q325" s="142">
        <v>6.5670000000000006E-2</v>
      </c>
      <c r="R325" s="142">
        <f>Q325*H325</f>
        <v>0.42199542000000007</v>
      </c>
      <c r="S325" s="142">
        <v>0</v>
      </c>
      <c r="T325" s="143">
        <f>S325*H325</f>
        <v>0</v>
      </c>
      <c r="AR325" s="144" t="s">
        <v>157</v>
      </c>
      <c r="AT325" s="144" t="s">
        <v>318</v>
      </c>
      <c r="AU325" s="144" t="s">
        <v>85</v>
      </c>
      <c r="AY325" s="17" t="s">
        <v>117</v>
      </c>
      <c r="BE325" s="145">
        <f>IF(N325="základní",J325,0)</f>
        <v>0</v>
      </c>
      <c r="BF325" s="145">
        <f>IF(N325="snížená",J325,0)</f>
        <v>0</v>
      </c>
      <c r="BG325" s="145">
        <f>IF(N325="zákl. přenesená",J325,0)</f>
        <v>0</v>
      </c>
      <c r="BH325" s="145">
        <f>IF(N325="sníž. přenesená",J325,0)</f>
        <v>0</v>
      </c>
      <c r="BI325" s="145">
        <f>IF(N325="nulová",J325,0)</f>
        <v>0</v>
      </c>
      <c r="BJ325" s="17" t="s">
        <v>83</v>
      </c>
      <c r="BK325" s="145">
        <f>ROUND(I325*H325,2)</f>
        <v>0</v>
      </c>
      <c r="BL325" s="17" t="s">
        <v>134</v>
      </c>
      <c r="BM325" s="144" t="s">
        <v>575</v>
      </c>
    </row>
    <row r="326" spans="2:65" s="13" customFormat="1" ht="10.199999999999999">
      <c r="B326" s="153"/>
      <c r="D326" s="147" t="s">
        <v>154</v>
      </c>
      <c r="E326" s="154" t="s">
        <v>1</v>
      </c>
      <c r="F326" s="155" t="s">
        <v>576</v>
      </c>
      <c r="H326" s="156">
        <v>2</v>
      </c>
      <c r="I326" s="157"/>
      <c r="L326" s="153"/>
      <c r="M326" s="158"/>
      <c r="T326" s="159"/>
      <c r="AT326" s="154" t="s">
        <v>154</v>
      </c>
      <c r="AU326" s="154" t="s">
        <v>85</v>
      </c>
      <c r="AV326" s="13" t="s">
        <v>85</v>
      </c>
      <c r="AW326" s="13" t="s">
        <v>31</v>
      </c>
      <c r="AX326" s="13" t="s">
        <v>75</v>
      </c>
      <c r="AY326" s="154" t="s">
        <v>117</v>
      </c>
    </row>
    <row r="327" spans="2:65" s="13" customFormat="1" ht="10.199999999999999">
      <c r="B327" s="153"/>
      <c r="D327" s="147" t="s">
        <v>154</v>
      </c>
      <c r="E327" s="154" t="s">
        <v>1</v>
      </c>
      <c r="F327" s="155" t="s">
        <v>577</v>
      </c>
      <c r="H327" s="156">
        <v>4</v>
      </c>
      <c r="I327" s="157"/>
      <c r="L327" s="153"/>
      <c r="M327" s="158"/>
      <c r="T327" s="159"/>
      <c r="AT327" s="154" t="s">
        <v>154</v>
      </c>
      <c r="AU327" s="154" t="s">
        <v>85</v>
      </c>
      <c r="AV327" s="13" t="s">
        <v>85</v>
      </c>
      <c r="AW327" s="13" t="s">
        <v>31</v>
      </c>
      <c r="AX327" s="13" t="s">
        <v>75</v>
      </c>
      <c r="AY327" s="154" t="s">
        <v>117</v>
      </c>
    </row>
    <row r="328" spans="2:65" s="15" customFormat="1" ht="10.199999999999999">
      <c r="B328" s="172"/>
      <c r="D328" s="147" t="s">
        <v>154</v>
      </c>
      <c r="E328" s="173" t="s">
        <v>1</v>
      </c>
      <c r="F328" s="174" t="s">
        <v>239</v>
      </c>
      <c r="H328" s="175">
        <v>6</v>
      </c>
      <c r="I328" s="176"/>
      <c r="L328" s="172"/>
      <c r="M328" s="177"/>
      <c r="T328" s="178"/>
      <c r="AT328" s="173" t="s">
        <v>154</v>
      </c>
      <c r="AU328" s="173" t="s">
        <v>85</v>
      </c>
      <c r="AV328" s="15" t="s">
        <v>130</v>
      </c>
      <c r="AW328" s="15" t="s">
        <v>31</v>
      </c>
      <c r="AX328" s="15" t="s">
        <v>75</v>
      </c>
      <c r="AY328" s="173" t="s">
        <v>117</v>
      </c>
    </row>
    <row r="329" spans="2:65" s="13" customFormat="1" ht="10.199999999999999">
      <c r="B329" s="153"/>
      <c r="D329" s="147" t="s">
        <v>154</v>
      </c>
      <c r="E329" s="154" t="s">
        <v>1</v>
      </c>
      <c r="F329" s="155" t="s">
        <v>578</v>
      </c>
      <c r="H329" s="156">
        <v>6.3</v>
      </c>
      <c r="I329" s="157"/>
      <c r="L329" s="153"/>
      <c r="M329" s="158"/>
      <c r="T329" s="159"/>
      <c r="AT329" s="154" t="s">
        <v>154</v>
      </c>
      <c r="AU329" s="154" t="s">
        <v>85</v>
      </c>
      <c r="AV329" s="13" t="s">
        <v>85</v>
      </c>
      <c r="AW329" s="13" t="s">
        <v>31</v>
      </c>
      <c r="AX329" s="13" t="s">
        <v>83</v>
      </c>
      <c r="AY329" s="154" t="s">
        <v>117</v>
      </c>
    </row>
    <row r="330" spans="2:65" s="13" customFormat="1" ht="10.199999999999999">
      <c r="B330" s="153"/>
      <c r="D330" s="147" t="s">
        <v>154</v>
      </c>
      <c r="F330" s="155" t="s">
        <v>579</v>
      </c>
      <c r="H330" s="156">
        <v>6.4260000000000002</v>
      </c>
      <c r="I330" s="157"/>
      <c r="L330" s="153"/>
      <c r="M330" s="158"/>
      <c r="T330" s="159"/>
      <c r="AT330" s="154" t="s">
        <v>154</v>
      </c>
      <c r="AU330" s="154" t="s">
        <v>85</v>
      </c>
      <c r="AV330" s="13" t="s">
        <v>85</v>
      </c>
      <c r="AW330" s="13" t="s">
        <v>3</v>
      </c>
      <c r="AX330" s="13" t="s">
        <v>83</v>
      </c>
      <c r="AY330" s="154" t="s">
        <v>117</v>
      </c>
    </row>
    <row r="331" spans="2:65" s="1" customFormat="1" ht="24.15" customHeight="1">
      <c r="B331" s="132"/>
      <c r="C331" s="179" t="s">
        <v>580</v>
      </c>
      <c r="D331" s="179" t="s">
        <v>318</v>
      </c>
      <c r="E331" s="180" t="s">
        <v>581</v>
      </c>
      <c r="F331" s="181" t="s">
        <v>582</v>
      </c>
      <c r="G331" s="182" t="s">
        <v>224</v>
      </c>
      <c r="H331" s="183">
        <v>24.15</v>
      </c>
      <c r="I331" s="184"/>
      <c r="J331" s="185">
        <f>ROUND(I331*H331,2)</f>
        <v>0</v>
      </c>
      <c r="K331" s="181" t="s">
        <v>205</v>
      </c>
      <c r="L331" s="186"/>
      <c r="M331" s="187" t="s">
        <v>1</v>
      </c>
      <c r="N331" s="188" t="s">
        <v>40</v>
      </c>
      <c r="P331" s="142">
        <f>O331*H331</f>
        <v>0</v>
      </c>
      <c r="Q331" s="142">
        <v>4.8300000000000003E-2</v>
      </c>
      <c r="R331" s="142">
        <f>Q331*H331</f>
        <v>1.166445</v>
      </c>
      <c r="S331" s="142">
        <v>0</v>
      </c>
      <c r="T331" s="143">
        <f>S331*H331</f>
        <v>0</v>
      </c>
      <c r="AR331" s="144" t="s">
        <v>157</v>
      </c>
      <c r="AT331" s="144" t="s">
        <v>318</v>
      </c>
      <c r="AU331" s="144" t="s">
        <v>85</v>
      </c>
      <c r="AY331" s="17" t="s">
        <v>117</v>
      </c>
      <c r="BE331" s="145">
        <f>IF(N331="základní",J331,0)</f>
        <v>0</v>
      </c>
      <c r="BF331" s="145">
        <f>IF(N331="snížená",J331,0)</f>
        <v>0</v>
      </c>
      <c r="BG331" s="145">
        <f>IF(N331="zákl. přenesená",J331,0)</f>
        <v>0</v>
      </c>
      <c r="BH331" s="145">
        <f>IF(N331="sníž. přenesená",J331,0)</f>
        <v>0</v>
      </c>
      <c r="BI331" s="145">
        <f>IF(N331="nulová",J331,0)</f>
        <v>0</v>
      </c>
      <c r="BJ331" s="17" t="s">
        <v>83</v>
      </c>
      <c r="BK331" s="145">
        <f>ROUND(I331*H331,2)</f>
        <v>0</v>
      </c>
      <c r="BL331" s="17" t="s">
        <v>134</v>
      </c>
      <c r="BM331" s="144" t="s">
        <v>583</v>
      </c>
    </row>
    <row r="332" spans="2:65" s="13" customFormat="1" ht="10.199999999999999">
      <c r="B332" s="153"/>
      <c r="D332" s="147" t="s">
        <v>154</v>
      </c>
      <c r="E332" s="154" t="s">
        <v>1</v>
      </c>
      <c r="F332" s="155" t="s">
        <v>584</v>
      </c>
      <c r="H332" s="156">
        <v>24.15</v>
      </c>
      <c r="I332" s="157"/>
      <c r="L332" s="153"/>
      <c r="M332" s="158"/>
      <c r="T332" s="159"/>
      <c r="AT332" s="154" t="s">
        <v>154</v>
      </c>
      <c r="AU332" s="154" t="s">
        <v>85</v>
      </c>
      <c r="AV332" s="13" t="s">
        <v>85</v>
      </c>
      <c r="AW332" s="13" t="s">
        <v>31</v>
      </c>
      <c r="AX332" s="13" t="s">
        <v>83</v>
      </c>
      <c r="AY332" s="154" t="s">
        <v>117</v>
      </c>
    </row>
    <row r="333" spans="2:65" s="1" customFormat="1" ht="16.5" customHeight="1">
      <c r="B333" s="132"/>
      <c r="C333" s="179" t="s">
        <v>585</v>
      </c>
      <c r="D333" s="179" t="s">
        <v>318</v>
      </c>
      <c r="E333" s="180" t="s">
        <v>586</v>
      </c>
      <c r="F333" s="181" t="s">
        <v>587</v>
      </c>
      <c r="G333" s="182" t="s">
        <v>224</v>
      </c>
      <c r="H333" s="183">
        <v>223.86</v>
      </c>
      <c r="I333" s="184"/>
      <c r="J333" s="185">
        <f>ROUND(I333*H333,2)</f>
        <v>0</v>
      </c>
      <c r="K333" s="181" t="s">
        <v>205</v>
      </c>
      <c r="L333" s="186"/>
      <c r="M333" s="187" t="s">
        <v>1</v>
      </c>
      <c r="N333" s="188" t="s">
        <v>40</v>
      </c>
      <c r="P333" s="142">
        <f>O333*H333</f>
        <v>0</v>
      </c>
      <c r="Q333" s="142">
        <v>0.08</v>
      </c>
      <c r="R333" s="142">
        <f>Q333*H333</f>
        <v>17.908800000000003</v>
      </c>
      <c r="S333" s="142">
        <v>0</v>
      </c>
      <c r="T333" s="143">
        <f>S333*H333</f>
        <v>0</v>
      </c>
      <c r="AR333" s="144" t="s">
        <v>157</v>
      </c>
      <c r="AT333" s="144" t="s">
        <v>318</v>
      </c>
      <c r="AU333" s="144" t="s">
        <v>85</v>
      </c>
      <c r="AY333" s="17" t="s">
        <v>117</v>
      </c>
      <c r="BE333" s="145">
        <f>IF(N333="základní",J333,0)</f>
        <v>0</v>
      </c>
      <c r="BF333" s="145">
        <f>IF(N333="snížená",J333,0)</f>
        <v>0</v>
      </c>
      <c r="BG333" s="145">
        <f>IF(N333="zákl. přenesená",J333,0)</f>
        <v>0</v>
      </c>
      <c r="BH333" s="145">
        <f>IF(N333="sníž. přenesená",J333,0)</f>
        <v>0</v>
      </c>
      <c r="BI333" s="145">
        <f>IF(N333="nulová",J333,0)</f>
        <v>0</v>
      </c>
      <c r="BJ333" s="17" t="s">
        <v>83</v>
      </c>
      <c r="BK333" s="145">
        <f>ROUND(I333*H333,2)</f>
        <v>0</v>
      </c>
      <c r="BL333" s="17" t="s">
        <v>134</v>
      </c>
      <c r="BM333" s="144" t="s">
        <v>588</v>
      </c>
    </row>
    <row r="334" spans="2:65" s="13" customFormat="1" ht="10.199999999999999">
      <c r="B334" s="153"/>
      <c r="D334" s="147" t="s">
        <v>154</v>
      </c>
      <c r="E334" s="154" t="s">
        <v>1</v>
      </c>
      <c r="F334" s="155" t="s">
        <v>589</v>
      </c>
      <c r="H334" s="156">
        <v>213.2</v>
      </c>
      <c r="I334" s="157"/>
      <c r="L334" s="153"/>
      <c r="M334" s="158"/>
      <c r="T334" s="159"/>
      <c r="AT334" s="154" t="s">
        <v>154</v>
      </c>
      <c r="AU334" s="154" t="s">
        <v>85</v>
      </c>
      <c r="AV334" s="13" t="s">
        <v>85</v>
      </c>
      <c r="AW334" s="13" t="s">
        <v>31</v>
      </c>
      <c r="AX334" s="13" t="s">
        <v>75</v>
      </c>
      <c r="AY334" s="154" t="s">
        <v>117</v>
      </c>
    </row>
    <row r="335" spans="2:65" s="13" customFormat="1" ht="10.199999999999999">
      <c r="B335" s="153"/>
      <c r="D335" s="147" t="s">
        <v>154</v>
      </c>
      <c r="E335" s="154" t="s">
        <v>1</v>
      </c>
      <c r="F335" s="155" t="s">
        <v>590</v>
      </c>
      <c r="H335" s="156">
        <v>223.86</v>
      </c>
      <c r="I335" s="157"/>
      <c r="L335" s="153"/>
      <c r="M335" s="158"/>
      <c r="T335" s="159"/>
      <c r="AT335" s="154" t="s">
        <v>154</v>
      </c>
      <c r="AU335" s="154" t="s">
        <v>85</v>
      </c>
      <c r="AV335" s="13" t="s">
        <v>85</v>
      </c>
      <c r="AW335" s="13" t="s">
        <v>31</v>
      </c>
      <c r="AX335" s="13" t="s">
        <v>83</v>
      </c>
      <c r="AY335" s="154" t="s">
        <v>117</v>
      </c>
    </row>
    <row r="336" spans="2:65" s="1" customFormat="1" ht="24.15" customHeight="1">
      <c r="B336" s="132"/>
      <c r="C336" s="133" t="s">
        <v>591</v>
      </c>
      <c r="D336" s="133" t="s">
        <v>120</v>
      </c>
      <c r="E336" s="134" t="s">
        <v>592</v>
      </c>
      <c r="F336" s="135" t="s">
        <v>593</v>
      </c>
      <c r="G336" s="136" t="s">
        <v>224</v>
      </c>
      <c r="H336" s="137">
        <v>32</v>
      </c>
      <c r="I336" s="138"/>
      <c r="J336" s="139">
        <f>ROUND(I336*H336,2)</f>
        <v>0</v>
      </c>
      <c r="K336" s="135" t="s">
        <v>1</v>
      </c>
      <c r="L336" s="32"/>
      <c r="M336" s="140" t="s">
        <v>1</v>
      </c>
      <c r="N336" s="141" t="s">
        <v>40</v>
      </c>
      <c r="P336" s="142">
        <f>O336*H336</f>
        <v>0</v>
      </c>
      <c r="Q336" s="142">
        <v>0.15540000000000001</v>
      </c>
      <c r="R336" s="142">
        <f>Q336*H336</f>
        <v>4.9728000000000003</v>
      </c>
      <c r="S336" s="142">
        <v>0</v>
      </c>
      <c r="T336" s="143">
        <f>S336*H336</f>
        <v>0</v>
      </c>
      <c r="AR336" s="144" t="s">
        <v>134</v>
      </c>
      <c r="AT336" s="144" t="s">
        <v>120</v>
      </c>
      <c r="AU336" s="144" t="s">
        <v>85</v>
      </c>
      <c r="AY336" s="17" t="s">
        <v>117</v>
      </c>
      <c r="BE336" s="145">
        <f>IF(N336="základní",J336,0)</f>
        <v>0</v>
      </c>
      <c r="BF336" s="145">
        <f>IF(N336="snížená",J336,0)</f>
        <v>0</v>
      </c>
      <c r="BG336" s="145">
        <f>IF(N336="zákl. přenesená",J336,0)</f>
        <v>0</v>
      </c>
      <c r="BH336" s="145">
        <f>IF(N336="sníž. přenesená",J336,0)</f>
        <v>0</v>
      </c>
      <c r="BI336" s="145">
        <f>IF(N336="nulová",J336,0)</f>
        <v>0</v>
      </c>
      <c r="BJ336" s="17" t="s">
        <v>83</v>
      </c>
      <c r="BK336" s="145">
        <f>ROUND(I336*H336,2)</f>
        <v>0</v>
      </c>
      <c r="BL336" s="17" t="s">
        <v>134</v>
      </c>
      <c r="BM336" s="144" t="s">
        <v>594</v>
      </c>
    </row>
    <row r="337" spans="2:65" s="13" customFormat="1" ht="10.199999999999999">
      <c r="B337" s="153"/>
      <c r="D337" s="147" t="s">
        <v>154</v>
      </c>
      <c r="E337" s="154" t="s">
        <v>1</v>
      </c>
      <c r="F337" s="155" t="s">
        <v>595</v>
      </c>
      <c r="H337" s="156">
        <v>32</v>
      </c>
      <c r="I337" s="157"/>
      <c r="L337" s="153"/>
      <c r="M337" s="158"/>
      <c r="T337" s="159"/>
      <c r="AT337" s="154" t="s">
        <v>154</v>
      </c>
      <c r="AU337" s="154" t="s">
        <v>85</v>
      </c>
      <c r="AV337" s="13" t="s">
        <v>85</v>
      </c>
      <c r="AW337" s="13" t="s">
        <v>31</v>
      </c>
      <c r="AX337" s="13" t="s">
        <v>83</v>
      </c>
      <c r="AY337" s="154" t="s">
        <v>117</v>
      </c>
    </row>
    <row r="338" spans="2:65" s="1" customFormat="1" ht="16.5" customHeight="1">
      <c r="B338" s="132"/>
      <c r="C338" s="179" t="s">
        <v>596</v>
      </c>
      <c r="D338" s="179" t="s">
        <v>318</v>
      </c>
      <c r="E338" s="180" t="s">
        <v>597</v>
      </c>
      <c r="F338" s="181" t="s">
        <v>598</v>
      </c>
      <c r="G338" s="182" t="s">
        <v>193</v>
      </c>
      <c r="H338" s="183">
        <v>210</v>
      </c>
      <c r="I338" s="184"/>
      <c r="J338" s="185">
        <f>ROUND(I338*H338,2)</f>
        <v>0</v>
      </c>
      <c r="K338" s="181" t="s">
        <v>1</v>
      </c>
      <c r="L338" s="186"/>
      <c r="M338" s="187" t="s">
        <v>1</v>
      </c>
      <c r="N338" s="188" t="s">
        <v>40</v>
      </c>
      <c r="P338" s="142">
        <f>O338*H338</f>
        <v>0</v>
      </c>
      <c r="Q338" s="142">
        <v>0</v>
      </c>
      <c r="R338" s="142">
        <f>Q338*H338</f>
        <v>0</v>
      </c>
      <c r="S338" s="142">
        <v>0</v>
      </c>
      <c r="T338" s="143">
        <f>S338*H338</f>
        <v>0</v>
      </c>
      <c r="AR338" s="144" t="s">
        <v>157</v>
      </c>
      <c r="AT338" s="144" t="s">
        <v>318</v>
      </c>
      <c r="AU338" s="144" t="s">
        <v>85</v>
      </c>
      <c r="AY338" s="17" t="s">
        <v>117</v>
      </c>
      <c r="BE338" s="145">
        <f>IF(N338="základní",J338,0)</f>
        <v>0</v>
      </c>
      <c r="BF338" s="145">
        <f>IF(N338="snížená",J338,0)</f>
        <v>0</v>
      </c>
      <c r="BG338" s="145">
        <f>IF(N338="zákl. přenesená",J338,0)</f>
        <v>0</v>
      </c>
      <c r="BH338" s="145">
        <f>IF(N338="sníž. přenesená",J338,0)</f>
        <v>0</v>
      </c>
      <c r="BI338" s="145">
        <f>IF(N338="nulová",J338,0)</f>
        <v>0</v>
      </c>
      <c r="BJ338" s="17" t="s">
        <v>83</v>
      </c>
      <c r="BK338" s="145">
        <f>ROUND(I338*H338,2)</f>
        <v>0</v>
      </c>
      <c r="BL338" s="17" t="s">
        <v>134</v>
      </c>
      <c r="BM338" s="144" t="s">
        <v>599</v>
      </c>
    </row>
    <row r="339" spans="2:65" s="13" customFormat="1" ht="10.199999999999999">
      <c r="B339" s="153"/>
      <c r="D339" s="147" t="s">
        <v>154</v>
      </c>
      <c r="E339" s="154" t="s">
        <v>1</v>
      </c>
      <c r="F339" s="155" t="s">
        <v>600</v>
      </c>
      <c r="H339" s="156">
        <v>210</v>
      </c>
      <c r="I339" s="157"/>
      <c r="L339" s="153"/>
      <c r="M339" s="158"/>
      <c r="T339" s="159"/>
      <c r="AT339" s="154" t="s">
        <v>154</v>
      </c>
      <c r="AU339" s="154" t="s">
        <v>85</v>
      </c>
      <c r="AV339" s="13" t="s">
        <v>85</v>
      </c>
      <c r="AW339" s="13" t="s">
        <v>31</v>
      </c>
      <c r="AX339" s="13" t="s">
        <v>83</v>
      </c>
      <c r="AY339" s="154" t="s">
        <v>117</v>
      </c>
    </row>
    <row r="340" spans="2:65" s="1" customFormat="1" ht="33" customHeight="1">
      <c r="B340" s="132"/>
      <c r="C340" s="133" t="s">
        <v>601</v>
      </c>
      <c r="D340" s="133" t="s">
        <v>120</v>
      </c>
      <c r="E340" s="134" t="s">
        <v>602</v>
      </c>
      <c r="F340" s="135" t="s">
        <v>603</v>
      </c>
      <c r="G340" s="136" t="s">
        <v>224</v>
      </c>
      <c r="H340" s="137">
        <v>70.2</v>
      </c>
      <c r="I340" s="138"/>
      <c r="J340" s="139">
        <f>ROUND(I340*H340,2)</f>
        <v>0</v>
      </c>
      <c r="K340" s="135" t="s">
        <v>205</v>
      </c>
      <c r="L340" s="32"/>
      <c r="M340" s="140" t="s">
        <v>1</v>
      </c>
      <c r="N340" s="141" t="s">
        <v>40</v>
      </c>
      <c r="P340" s="142">
        <f>O340*H340</f>
        <v>0</v>
      </c>
      <c r="Q340" s="142">
        <v>0.1295</v>
      </c>
      <c r="R340" s="142">
        <f>Q340*H340</f>
        <v>9.0909000000000013</v>
      </c>
      <c r="S340" s="142">
        <v>0</v>
      </c>
      <c r="T340" s="143">
        <f>S340*H340</f>
        <v>0</v>
      </c>
      <c r="AR340" s="144" t="s">
        <v>134</v>
      </c>
      <c r="AT340" s="144" t="s">
        <v>120</v>
      </c>
      <c r="AU340" s="144" t="s">
        <v>85</v>
      </c>
      <c r="AY340" s="17" t="s">
        <v>117</v>
      </c>
      <c r="BE340" s="145">
        <f>IF(N340="základní",J340,0)</f>
        <v>0</v>
      </c>
      <c r="BF340" s="145">
        <f>IF(N340="snížená",J340,0)</f>
        <v>0</v>
      </c>
      <c r="BG340" s="145">
        <f>IF(N340="zákl. přenesená",J340,0)</f>
        <v>0</v>
      </c>
      <c r="BH340" s="145">
        <f>IF(N340="sníž. přenesená",J340,0)</f>
        <v>0</v>
      </c>
      <c r="BI340" s="145">
        <f>IF(N340="nulová",J340,0)</f>
        <v>0</v>
      </c>
      <c r="BJ340" s="17" t="s">
        <v>83</v>
      </c>
      <c r="BK340" s="145">
        <f>ROUND(I340*H340,2)</f>
        <v>0</v>
      </c>
      <c r="BL340" s="17" t="s">
        <v>134</v>
      </c>
      <c r="BM340" s="144" t="s">
        <v>604</v>
      </c>
    </row>
    <row r="341" spans="2:65" s="13" customFormat="1" ht="10.199999999999999">
      <c r="B341" s="153"/>
      <c r="D341" s="147" t="s">
        <v>154</v>
      </c>
      <c r="E341" s="154" t="s">
        <v>1</v>
      </c>
      <c r="F341" s="155" t="s">
        <v>605</v>
      </c>
      <c r="H341" s="156">
        <v>70.2</v>
      </c>
      <c r="I341" s="157"/>
      <c r="L341" s="153"/>
      <c r="M341" s="158"/>
      <c r="T341" s="159"/>
      <c r="AT341" s="154" t="s">
        <v>154</v>
      </c>
      <c r="AU341" s="154" t="s">
        <v>85</v>
      </c>
      <c r="AV341" s="13" t="s">
        <v>85</v>
      </c>
      <c r="AW341" s="13" t="s">
        <v>31</v>
      </c>
      <c r="AX341" s="13" t="s">
        <v>83</v>
      </c>
      <c r="AY341" s="154" t="s">
        <v>117</v>
      </c>
    </row>
    <row r="342" spans="2:65" s="1" customFormat="1" ht="16.5" customHeight="1">
      <c r="B342" s="132"/>
      <c r="C342" s="179" t="s">
        <v>606</v>
      </c>
      <c r="D342" s="179" t="s">
        <v>318</v>
      </c>
      <c r="E342" s="180" t="s">
        <v>607</v>
      </c>
      <c r="F342" s="181" t="s">
        <v>608</v>
      </c>
      <c r="G342" s="182" t="s">
        <v>224</v>
      </c>
      <c r="H342" s="183">
        <v>75.183999999999997</v>
      </c>
      <c r="I342" s="184"/>
      <c r="J342" s="185">
        <f>ROUND(I342*H342,2)</f>
        <v>0</v>
      </c>
      <c r="K342" s="181" t="s">
        <v>205</v>
      </c>
      <c r="L342" s="186"/>
      <c r="M342" s="187" t="s">
        <v>1</v>
      </c>
      <c r="N342" s="188" t="s">
        <v>40</v>
      </c>
      <c r="P342" s="142">
        <f>O342*H342</f>
        <v>0</v>
      </c>
      <c r="Q342" s="142">
        <v>3.5999999999999997E-2</v>
      </c>
      <c r="R342" s="142">
        <f>Q342*H342</f>
        <v>2.7066239999999997</v>
      </c>
      <c r="S342" s="142">
        <v>0</v>
      </c>
      <c r="T342" s="143">
        <f>S342*H342</f>
        <v>0</v>
      </c>
      <c r="AR342" s="144" t="s">
        <v>157</v>
      </c>
      <c r="AT342" s="144" t="s">
        <v>318</v>
      </c>
      <c r="AU342" s="144" t="s">
        <v>85</v>
      </c>
      <c r="AY342" s="17" t="s">
        <v>117</v>
      </c>
      <c r="BE342" s="145">
        <f>IF(N342="základní",J342,0)</f>
        <v>0</v>
      </c>
      <c r="BF342" s="145">
        <f>IF(N342="snížená",J342,0)</f>
        <v>0</v>
      </c>
      <c r="BG342" s="145">
        <f>IF(N342="zákl. přenesená",J342,0)</f>
        <v>0</v>
      </c>
      <c r="BH342" s="145">
        <f>IF(N342="sníž. přenesená",J342,0)</f>
        <v>0</v>
      </c>
      <c r="BI342" s="145">
        <f>IF(N342="nulová",J342,0)</f>
        <v>0</v>
      </c>
      <c r="BJ342" s="17" t="s">
        <v>83</v>
      </c>
      <c r="BK342" s="145">
        <f>ROUND(I342*H342,2)</f>
        <v>0</v>
      </c>
      <c r="BL342" s="17" t="s">
        <v>134</v>
      </c>
      <c r="BM342" s="144" t="s">
        <v>609</v>
      </c>
    </row>
    <row r="343" spans="2:65" s="13" customFormat="1" ht="10.199999999999999">
      <c r="B343" s="153"/>
      <c r="D343" s="147" t="s">
        <v>154</v>
      </c>
      <c r="E343" s="154" t="s">
        <v>1</v>
      </c>
      <c r="F343" s="155" t="s">
        <v>610</v>
      </c>
      <c r="H343" s="156">
        <v>73.709999999999994</v>
      </c>
      <c r="I343" s="157"/>
      <c r="L343" s="153"/>
      <c r="M343" s="158"/>
      <c r="T343" s="159"/>
      <c r="AT343" s="154" t="s">
        <v>154</v>
      </c>
      <c r="AU343" s="154" t="s">
        <v>85</v>
      </c>
      <c r="AV343" s="13" t="s">
        <v>85</v>
      </c>
      <c r="AW343" s="13" t="s">
        <v>31</v>
      </c>
      <c r="AX343" s="13" t="s">
        <v>83</v>
      </c>
      <c r="AY343" s="154" t="s">
        <v>117</v>
      </c>
    </row>
    <row r="344" spans="2:65" s="13" customFormat="1" ht="10.199999999999999">
      <c r="B344" s="153"/>
      <c r="D344" s="147" t="s">
        <v>154</v>
      </c>
      <c r="F344" s="155" t="s">
        <v>611</v>
      </c>
      <c r="H344" s="156">
        <v>75.183999999999997</v>
      </c>
      <c r="I344" s="157"/>
      <c r="L344" s="153"/>
      <c r="M344" s="158"/>
      <c r="T344" s="159"/>
      <c r="AT344" s="154" t="s">
        <v>154</v>
      </c>
      <c r="AU344" s="154" t="s">
        <v>85</v>
      </c>
      <c r="AV344" s="13" t="s">
        <v>85</v>
      </c>
      <c r="AW344" s="13" t="s">
        <v>3</v>
      </c>
      <c r="AX344" s="13" t="s">
        <v>83</v>
      </c>
      <c r="AY344" s="154" t="s">
        <v>117</v>
      </c>
    </row>
    <row r="345" spans="2:65" s="1" customFormat="1" ht="24.15" customHeight="1">
      <c r="B345" s="132"/>
      <c r="C345" s="133" t="s">
        <v>612</v>
      </c>
      <c r="D345" s="133" t="s">
        <v>120</v>
      </c>
      <c r="E345" s="134" t="s">
        <v>613</v>
      </c>
      <c r="F345" s="135" t="s">
        <v>614</v>
      </c>
      <c r="G345" s="136" t="s">
        <v>233</v>
      </c>
      <c r="H345" s="137">
        <v>6.56</v>
      </c>
      <c r="I345" s="138"/>
      <c r="J345" s="139">
        <f>ROUND(I345*H345,2)</f>
        <v>0</v>
      </c>
      <c r="K345" s="135" t="s">
        <v>205</v>
      </c>
      <c r="L345" s="32"/>
      <c r="M345" s="140" t="s">
        <v>1</v>
      </c>
      <c r="N345" s="141" t="s">
        <v>40</v>
      </c>
      <c r="P345" s="142">
        <f>O345*H345</f>
        <v>0</v>
      </c>
      <c r="Q345" s="142">
        <v>2.2563399999999998</v>
      </c>
      <c r="R345" s="142">
        <f>Q345*H345</f>
        <v>14.801590399999998</v>
      </c>
      <c r="S345" s="142">
        <v>0</v>
      </c>
      <c r="T345" s="143">
        <f>S345*H345</f>
        <v>0</v>
      </c>
      <c r="AR345" s="144" t="s">
        <v>134</v>
      </c>
      <c r="AT345" s="144" t="s">
        <v>120</v>
      </c>
      <c r="AU345" s="144" t="s">
        <v>85</v>
      </c>
      <c r="AY345" s="17" t="s">
        <v>117</v>
      </c>
      <c r="BE345" s="145">
        <f>IF(N345="základní",J345,0)</f>
        <v>0</v>
      </c>
      <c r="BF345" s="145">
        <f>IF(N345="snížená",J345,0)</f>
        <v>0</v>
      </c>
      <c r="BG345" s="145">
        <f>IF(N345="zákl. přenesená",J345,0)</f>
        <v>0</v>
      </c>
      <c r="BH345" s="145">
        <f>IF(N345="sníž. přenesená",J345,0)</f>
        <v>0</v>
      </c>
      <c r="BI345" s="145">
        <f>IF(N345="nulová",J345,0)</f>
        <v>0</v>
      </c>
      <c r="BJ345" s="17" t="s">
        <v>83</v>
      </c>
      <c r="BK345" s="145">
        <f>ROUND(I345*H345,2)</f>
        <v>0</v>
      </c>
      <c r="BL345" s="17" t="s">
        <v>134</v>
      </c>
      <c r="BM345" s="144" t="s">
        <v>615</v>
      </c>
    </row>
    <row r="346" spans="2:65" s="13" customFormat="1" ht="10.199999999999999">
      <c r="B346" s="153"/>
      <c r="D346" s="147" t="s">
        <v>154</v>
      </c>
      <c r="E346" s="154" t="s">
        <v>1</v>
      </c>
      <c r="F346" s="155" t="s">
        <v>616</v>
      </c>
      <c r="H346" s="156">
        <v>3.512</v>
      </c>
      <c r="I346" s="157"/>
      <c r="L346" s="153"/>
      <c r="M346" s="158"/>
      <c r="T346" s="159"/>
      <c r="AT346" s="154" t="s">
        <v>154</v>
      </c>
      <c r="AU346" s="154" t="s">
        <v>85</v>
      </c>
      <c r="AV346" s="13" t="s">
        <v>85</v>
      </c>
      <c r="AW346" s="13" t="s">
        <v>31</v>
      </c>
      <c r="AX346" s="13" t="s">
        <v>75</v>
      </c>
      <c r="AY346" s="154" t="s">
        <v>117</v>
      </c>
    </row>
    <row r="347" spans="2:65" s="13" customFormat="1" ht="10.199999999999999">
      <c r="B347" s="153"/>
      <c r="D347" s="147" t="s">
        <v>154</v>
      </c>
      <c r="E347" s="154" t="s">
        <v>1</v>
      </c>
      <c r="F347" s="155" t="s">
        <v>617</v>
      </c>
      <c r="H347" s="156">
        <v>1.2450000000000001</v>
      </c>
      <c r="I347" s="157"/>
      <c r="L347" s="153"/>
      <c r="M347" s="158"/>
      <c r="T347" s="159"/>
      <c r="AT347" s="154" t="s">
        <v>154</v>
      </c>
      <c r="AU347" s="154" t="s">
        <v>85</v>
      </c>
      <c r="AV347" s="13" t="s">
        <v>85</v>
      </c>
      <c r="AW347" s="13" t="s">
        <v>31</v>
      </c>
      <c r="AX347" s="13" t="s">
        <v>75</v>
      </c>
      <c r="AY347" s="154" t="s">
        <v>117</v>
      </c>
    </row>
    <row r="348" spans="2:65" s="13" customFormat="1" ht="10.199999999999999">
      <c r="B348" s="153"/>
      <c r="D348" s="147" t="s">
        <v>154</v>
      </c>
      <c r="E348" s="154" t="s">
        <v>1</v>
      </c>
      <c r="F348" s="155" t="s">
        <v>618</v>
      </c>
      <c r="H348" s="156">
        <v>1.0529999999999999</v>
      </c>
      <c r="I348" s="157"/>
      <c r="L348" s="153"/>
      <c r="M348" s="158"/>
      <c r="T348" s="159"/>
      <c r="AT348" s="154" t="s">
        <v>154</v>
      </c>
      <c r="AU348" s="154" t="s">
        <v>85</v>
      </c>
      <c r="AV348" s="13" t="s">
        <v>85</v>
      </c>
      <c r="AW348" s="13" t="s">
        <v>31</v>
      </c>
      <c r="AX348" s="13" t="s">
        <v>75</v>
      </c>
      <c r="AY348" s="154" t="s">
        <v>117</v>
      </c>
    </row>
    <row r="349" spans="2:65" s="13" customFormat="1" ht="10.199999999999999">
      <c r="B349" s="153"/>
      <c r="D349" s="147" t="s">
        <v>154</v>
      </c>
      <c r="E349" s="154" t="s">
        <v>1</v>
      </c>
      <c r="F349" s="155" t="s">
        <v>619</v>
      </c>
      <c r="H349" s="156">
        <v>0.64</v>
      </c>
      <c r="I349" s="157"/>
      <c r="L349" s="153"/>
      <c r="M349" s="158"/>
      <c r="T349" s="159"/>
      <c r="AT349" s="154" t="s">
        <v>154</v>
      </c>
      <c r="AU349" s="154" t="s">
        <v>85</v>
      </c>
      <c r="AV349" s="13" t="s">
        <v>85</v>
      </c>
      <c r="AW349" s="13" t="s">
        <v>31</v>
      </c>
      <c r="AX349" s="13" t="s">
        <v>75</v>
      </c>
      <c r="AY349" s="154" t="s">
        <v>117</v>
      </c>
    </row>
    <row r="350" spans="2:65" s="13" customFormat="1" ht="10.199999999999999">
      <c r="B350" s="153"/>
      <c r="D350" s="147" t="s">
        <v>154</v>
      </c>
      <c r="E350" s="154" t="s">
        <v>1</v>
      </c>
      <c r="F350" s="155" t="s">
        <v>620</v>
      </c>
      <c r="H350" s="156">
        <v>0.11</v>
      </c>
      <c r="I350" s="157"/>
      <c r="L350" s="153"/>
      <c r="M350" s="158"/>
      <c r="T350" s="159"/>
      <c r="AT350" s="154" t="s">
        <v>154</v>
      </c>
      <c r="AU350" s="154" t="s">
        <v>85</v>
      </c>
      <c r="AV350" s="13" t="s">
        <v>85</v>
      </c>
      <c r="AW350" s="13" t="s">
        <v>31</v>
      </c>
      <c r="AX350" s="13" t="s">
        <v>75</v>
      </c>
      <c r="AY350" s="154" t="s">
        <v>117</v>
      </c>
    </row>
    <row r="351" spans="2:65" s="14" customFormat="1" ht="10.199999999999999">
      <c r="B351" s="165"/>
      <c r="D351" s="147" t="s">
        <v>154</v>
      </c>
      <c r="E351" s="166" t="s">
        <v>1</v>
      </c>
      <c r="F351" s="167" t="s">
        <v>190</v>
      </c>
      <c r="H351" s="168">
        <v>6.56</v>
      </c>
      <c r="I351" s="169"/>
      <c r="L351" s="165"/>
      <c r="M351" s="170"/>
      <c r="T351" s="171"/>
      <c r="AT351" s="166" t="s">
        <v>154</v>
      </c>
      <c r="AU351" s="166" t="s">
        <v>85</v>
      </c>
      <c r="AV351" s="14" t="s">
        <v>134</v>
      </c>
      <c r="AW351" s="14" t="s">
        <v>31</v>
      </c>
      <c r="AX351" s="14" t="s">
        <v>83</v>
      </c>
      <c r="AY351" s="166" t="s">
        <v>117</v>
      </c>
    </row>
    <row r="352" spans="2:65" s="1" customFormat="1" ht="24.15" customHeight="1">
      <c r="B352" s="132"/>
      <c r="C352" s="133" t="s">
        <v>621</v>
      </c>
      <c r="D352" s="133" t="s">
        <v>120</v>
      </c>
      <c r="E352" s="134" t="s">
        <v>622</v>
      </c>
      <c r="F352" s="135" t="s">
        <v>623</v>
      </c>
      <c r="G352" s="136" t="s">
        <v>224</v>
      </c>
      <c r="H352" s="137">
        <v>34</v>
      </c>
      <c r="I352" s="138"/>
      <c r="J352" s="139">
        <f>ROUND(I352*H352,2)</f>
        <v>0</v>
      </c>
      <c r="K352" s="135" t="s">
        <v>205</v>
      </c>
      <c r="L352" s="32"/>
      <c r="M352" s="140" t="s">
        <v>1</v>
      </c>
      <c r="N352" s="141" t="s">
        <v>40</v>
      </c>
      <c r="P352" s="142">
        <f>O352*H352</f>
        <v>0</v>
      </c>
      <c r="Q352" s="142">
        <v>1.0000000000000001E-5</v>
      </c>
      <c r="R352" s="142">
        <f>Q352*H352</f>
        <v>3.4000000000000002E-4</v>
      </c>
      <c r="S352" s="142">
        <v>0</v>
      </c>
      <c r="T352" s="143">
        <f>S352*H352</f>
        <v>0</v>
      </c>
      <c r="AR352" s="144" t="s">
        <v>134</v>
      </c>
      <c r="AT352" s="144" t="s">
        <v>120</v>
      </c>
      <c r="AU352" s="144" t="s">
        <v>85</v>
      </c>
      <c r="AY352" s="17" t="s">
        <v>117</v>
      </c>
      <c r="BE352" s="145">
        <f>IF(N352="základní",J352,0)</f>
        <v>0</v>
      </c>
      <c r="BF352" s="145">
        <f>IF(N352="snížená",J352,0)</f>
        <v>0</v>
      </c>
      <c r="BG352" s="145">
        <f>IF(N352="zákl. přenesená",J352,0)</f>
        <v>0</v>
      </c>
      <c r="BH352" s="145">
        <f>IF(N352="sníž. přenesená",J352,0)</f>
        <v>0</v>
      </c>
      <c r="BI352" s="145">
        <f>IF(N352="nulová",J352,0)</f>
        <v>0</v>
      </c>
      <c r="BJ352" s="17" t="s">
        <v>83</v>
      </c>
      <c r="BK352" s="145">
        <f>ROUND(I352*H352,2)</f>
        <v>0</v>
      </c>
      <c r="BL352" s="17" t="s">
        <v>134</v>
      </c>
      <c r="BM352" s="144" t="s">
        <v>624</v>
      </c>
    </row>
    <row r="353" spans="2:65" s="1" customFormat="1" ht="24.15" customHeight="1">
      <c r="B353" s="132"/>
      <c r="C353" s="133" t="s">
        <v>625</v>
      </c>
      <c r="D353" s="133" t="s">
        <v>120</v>
      </c>
      <c r="E353" s="134" t="s">
        <v>626</v>
      </c>
      <c r="F353" s="135" t="s">
        <v>627</v>
      </c>
      <c r="G353" s="136" t="s">
        <v>224</v>
      </c>
      <c r="H353" s="137">
        <v>34</v>
      </c>
      <c r="I353" s="138"/>
      <c r="J353" s="139">
        <f>ROUND(I353*H353,2)</f>
        <v>0</v>
      </c>
      <c r="K353" s="135" t="s">
        <v>205</v>
      </c>
      <c r="L353" s="32"/>
      <c r="M353" s="140" t="s">
        <v>1</v>
      </c>
      <c r="N353" s="141" t="s">
        <v>40</v>
      </c>
      <c r="P353" s="142">
        <f>O353*H353</f>
        <v>0</v>
      </c>
      <c r="Q353" s="142">
        <v>8.8000000000000003E-4</v>
      </c>
      <c r="R353" s="142">
        <f>Q353*H353</f>
        <v>2.9920000000000002E-2</v>
      </c>
      <c r="S353" s="142">
        <v>0</v>
      </c>
      <c r="T353" s="143">
        <f>S353*H353</f>
        <v>0</v>
      </c>
      <c r="AR353" s="144" t="s">
        <v>134</v>
      </c>
      <c r="AT353" s="144" t="s">
        <v>120</v>
      </c>
      <c r="AU353" s="144" t="s">
        <v>85</v>
      </c>
      <c r="AY353" s="17" t="s">
        <v>117</v>
      </c>
      <c r="BE353" s="145">
        <f>IF(N353="základní",J353,0)</f>
        <v>0</v>
      </c>
      <c r="BF353" s="145">
        <f>IF(N353="snížená",J353,0)</f>
        <v>0</v>
      </c>
      <c r="BG353" s="145">
        <f>IF(N353="zákl. přenesená",J353,0)</f>
        <v>0</v>
      </c>
      <c r="BH353" s="145">
        <f>IF(N353="sníž. přenesená",J353,0)</f>
        <v>0</v>
      </c>
      <c r="BI353" s="145">
        <f>IF(N353="nulová",J353,0)</f>
        <v>0</v>
      </c>
      <c r="BJ353" s="17" t="s">
        <v>83</v>
      </c>
      <c r="BK353" s="145">
        <f>ROUND(I353*H353,2)</f>
        <v>0</v>
      </c>
      <c r="BL353" s="17" t="s">
        <v>134</v>
      </c>
      <c r="BM353" s="144" t="s">
        <v>628</v>
      </c>
    </row>
    <row r="354" spans="2:65" s="1" customFormat="1" ht="24.15" customHeight="1">
      <c r="B354" s="132"/>
      <c r="C354" s="133" t="s">
        <v>629</v>
      </c>
      <c r="D354" s="133" t="s">
        <v>120</v>
      </c>
      <c r="E354" s="134" t="s">
        <v>630</v>
      </c>
      <c r="F354" s="135" t="s">
        <v>631</v>
      </c>
      <c r="G354" s="136" t="s">
        <v>224</v>
      </c>
      <c r="H354" s="137">
        <v>16</v>
      </c>
      <c r="I354" s="138"/>
      <c r="J354" s="139">
        <f>ROUND(I354*H354,2)</f>
        <v>0</v>
      </c>
      <c r="K354" s="135" t="s">
        <v>124</v>
      </c>
      <c r="L354" s="32"/>
      <c r="M354" s="140" t="s">
        <v>1</v>
      </c>
      <c r="N354" s="141" t="s">
        <v>40</v>
      </c>
      <c r="P354" s="142">
        <f>O354*H354</f>
        <v>0</v>
      </c>
      <c r="Q354" s="142">
        <v>0.61348000000000003</v>
      </c>
      <c r="R354" s="142">
        <f>Q354*H354</f>
        <v>9.8156800000000004</v>
      </c>
      <c r="S354" s="142">
        <v>0</v>
      </c>
      <c r="T354" s="143">
        <f>S354*H354</f>
        <v>0</v>
      </c>
      <c r="AR354" s="144" t="s">
        <v>134</v>
      </c>
      <c r="AT354" s="144" t="s">
        <v>120</v>
      </c>
      <c r="AU354" s="144" t="s">
        <v>85</v>
      </c>
      <c r="AY354" s="17" t="s">
        <v>117</v>
      </c>
      <c r="BE354" s="145">
        <f>IF(N354="základní",J354,0)</f>
        <v>0</v>
      </c>
      <c r="BF354" s="145">
        <f>IF(N354="snížená",J354,0)</f>
        <v>0</v>
      </c>
      <c r="BG354" s="145">
        <f>IF(N354="zákl. přenesená",J354,0)</f>
        <v>0</v>
      </c>
      <c r="BH354" s="145">
        <f>IF(N354="sníž. přenesená",J354,0)</f>
        <v>0</v>
      </c>
      <c r="BI354" s="145">
        <f>IF(N354="nulová",J354,0)</f>
        <v>0</v>
      </c>
      <c r="BJ354" s="17" t="s">
        <v>83</v>
      </c>
      <c r="BK354" s="145">
        <f>ROUND(I354*H354,2)</f>
        <v>0</v>
      </c>
      <c r="BL354" s="17" t="s">
        <v>134</v>
      </c>
      <c r="BM354" s="144" t="s">
        <v>632</v>
      </c>
    </row>
    <row r="355" spans="2:65" s="1" customFormat="1" ht="21.75" customHeight="1">
      <c r="B355" s="132"/>
      <c r="C355" s="133" t="s">
        <v>633</v>
      </c>
      <c r="D355" s="133" t="s">
        <v>120</v>
      </c>
      <c r="E355" s="134" t="s">
        <v>634</v>
      </c>
      <c r="F355" s="135" t="s">
        <v>635</v>
      </c>
      <c r="G355" s="136" t="s">
        <v>224</v>
      </c>
      <c r="H355" s="137">
        <v>34</v>
      </c>
      <c r="I355" s="138"/>
      <c r="J355" s="139">
        <f>ROUND(I355*H355,2)</f>
        <v>0</v>
      </c>
      <c r="K355" s="135" t="s">
        <v>205</v>
      </c>
      <c r="L355" s="32"/>
      <c r="M355" s="140" t="s">
        <v>1</v>
      </c>
      <c r="N355" s="141" t="s">
        <v>40</v>
      </c>
      <c r="P355" s="142">
        <f>O355*H355</f>
        <v>0</v>
      </c>
      <c r="Q355" s="142">
        <v>0</v>
      </c>
      <c r="R355" s="142">
        <f>Q355*H355</f>
        <v>0</v>
      </c>
      <c r="S355" s="142">
        <v>0</v>
      </c>
      <c r="T355" s="143">
        <f>S355*H355</f>
        <v>0</v>
      </c>
      <c r="AR355" s="144" t="s">
        <v>134</v>
      </c>
      <c r="AT355" s="144" t="s">
        <v>120</v>
      </c>
      <c r="AU355" s="144" t="s">
        <v>85</v>
      </c>
      <c r="AY355" s="17" t="s">
        <v>117</v>
      </c>
      <c r="BE355" s="145">
        <f>IF(N355="základní",J355,0)</f>
        <v>0</v>
      </c>
      <c r="BF355" s="145">
        <f>IF(N355="snížená",J355,0)</f>
        <v>0</v>
      </c>
      <c r="BG355" s="145">
        <f>IF(N355="zákl. přenesená",J355,0)</f>
        <v>0</v>
      </c>
      <c r="BH355" s="145">
        <f>IF(N355="sníž. přenesená",J355,0)</f>
        <v>0</v>
      </c>
      <c r="BI355" s="145">
        <f>IF(N355="nulová",J355,0)</f>
        <v>0</v>
      </c>
      <c r="BJ355" s="17" t="s">
        <v>83</v>
      </c>
      <c r="BK355" s="145">
        <f>ROUND(I355*H355,2)</f>
        <v>0</v>
      </c>
      <c r="BL355" s="17" t="s">
        <v>134</v>
      </c>
      <c r="BM355" s="144" t="s">
        <v>636</v>
      </c>
    </row>
    <row r="356" spans="2:65" s="13" customFormat="1" ht="10.199999999999999">
      <c r="B356" s="153"/>
      <c r="D356" s="147" t="s">
        <v>154</v>
      </c>
      <c r="E356" s="154" t="s">
        <v>1</v>
      </c>
      <c r="F356" s="155" t="s">
        <v>637</v>
      </c>
      <c r="H356" s="156">
        <v>34</v>
      </c>
      <c r="I356" s="157"/>
      <c r="L356" s="153"/>
      <c r="M356" s="158"/>
      <c r="T356" s="159"/>
      <c r="AT356" s="154" t="s">
        <v>154</v>
      </c>
      <c r="AU356" s="154" t="s">
        <v>85</v>
      </c>
      <c r="AV356" s="13" t="s">
        <v>85</v>
      </c>
      <c r="AW356" s="13" t="s">
        <v>31</v>
      </c>
      <c r="AX356" s="13" t="s">
        <v>83</v>
      </c>
      <c r="AY356" s="154" t="s">
        <v>117</v>
      </c>
    </row>
    <row r="357" spans="2:65" s="1" customFormat="1" ht="24.15" customHeight="1">
      <c r="B357" s="132"/>
      <c r="C357" s="133" t="s">
        <v>638</v>
      </c>
      <c r="D357" s="133" t="s">
        <v>120</v>
      </c>
      <c r="E357" s="134" t="s">
        <v>639</v>
      </c>
      <c r="F357" s="135" t="s">
        <v>640</v>
      </c>
      <c r="G357" s="136" t="s">
        <v>224</v>
      </c>
      <c r="H357" s="137">
        <v>5.5</v>
      </c>
      <c r="I357" s="138"/>
      <c r="J357" s="139">
        <f>ROUND(I357*H357,2)</f>
        <v>0</v>
      </c>
      <c r="K357" s="135" t="s">
        <v>205</v>
      </c>
      <c r="L357" s="32"/>
      <c r="M357" s="140" t="s">
        <v>1</v>
      </c>
      <c r="N357" s="141" t="s">
        <v>40</v>
      </c>
      <c r="P357" s="142">
        <f>O357*H357</f>
        <v>0</v>
      </c>
      <c r="Q357" s="142">
        <v>0.29221000000000003</v>
      </c>
      <c r="R357" s="142">
        <f>Q357*H357</f>
        <v>1.6071550000000001</v>
      </c>
      <c r="S357" s="142">
        <v>0</v>
      </c>
      <c r="T357" s="143">
        <f>S357*H357</f>
        <v>0</v>
      </c>
      <c r="AR357" s="144" t="s">
        <v>134</v>
      </c>
      <c r="AT357" s="144" t="s">
        <v>120</v>
      </c>
      <c r="AU357" s="144" t="s">
        <v>85</v>
      </c>
      <c r="AY357" s="17" t="s">
        <v>117</v>
      </c>
      <c r="BE357" s="145">
        <f>IF(N357="základní",J357,0)</f>
        <v>0</v>
      </c>
      <c r="BF357" s="145">
        <f>IF(N357="snížená",J357,0)</f>
        <v>0</v>
      </c>
      <c r="BG357" s="145">
        <f>IF(N357="zákl. přenesená",J357,0)</f>
        <v>0</v>
      </c>
      <c r="BH357" s="145">
        <f>IF(N357="sníž. přenesená",J357,0)</f>
        <v>0</v>
      </c>
      <c r="BI357" s="145">
        <f>IF(N357="nulová",J357,0)</f>
        <v>0</v>
      </c>
      <c r="BJ357" s="17" t="s">
        <v>83</v>
      </c>
      <c r="BK357" s="145">
        <f>ROUND(I357*H357,2)</f>
        <v>0</v>
      </c>
      <c r="BL357" s="17" t="s">
        <v>134</v>
      </c>
      <c r="BM357" s="144" t="s">
        <v>641</v>
      </c>
    </row>
    <row r="358" spans="2:65" s="13" customFormat="1" ht="10.199999999999999">
      <c r="B358" s="153"/>
      <c r="D358" s="147" t="s">
        <v>154</v>
      </c>
      <c r="E358" s="154" t="s">
        <v>1</v>
      </c>
      <c r="F358" s="155" t="s">
        <v>642</v>
      </c>
      <c r="H358" s="156">
        <v>5.5</v>
      </c>
      <c r="I358" s="157"/>
      <c r="L358" s="153"/>
      <c r="M358" s="158"/>
      <c r="T358" s="159"/>
      <c r="AT358" s="154" t="s">
        <v>154</v>
      </c>
      <c r="AU358" s="154" t="s">
        <v>85</v>
      </c>
      <c r="AV358" s="13" t="s">
        <v>85</v>
      </c>
      <c r="AW358" s="13" t="s">
        <v>31</v>
      </c>
      <c r="AX358" s="13" t="s">
        <v>83</v>
      </c>
      <c r="AY358" s="154" t="s">
        <v>117</v>
      </c>
    </row>
    <row r="359" spans="2:65" s="1" customFormat="1" ht="24.15" customHeight="1">
      <c r="B359" s="132"/>
      <c r="C359" s="179" t="s">
        <v>643</v>
      </c>
      <c r="D359" s="179" t="s">
        <v>318</v>
      </c>
      <c r="E359" s="180" t="s">
        <v>644</v>
      </c>
      <c r="F359" s="181" t="s">
        <v>645</v>
      </c>
      <c r="G359" s="182" t="s">
        <v>224</v>
      </c>
      <c r="H359" s="183">
        <v>5.7750000000000004</v>
      </c>
      <c r="I359" s="184"/>
      <c r="J359" s="185">
        <f>ROUND(I359*H359,2)</f>
        <v>0</v>
      </c>
      <c r="K359" s="181" t="s">
        <v>205</v>
      </c>
      <c r="L359" s="186"/>
      <c r="M359" s="187" t="s">
        <v>1</v>
      </c>
      <c r="N359" s="188" t="s">
        <v>40</v>
      </c>
      <c r="P359" s="142">
        <f>O359*H359</f>
        <v>0</v>
      </c>
      <c r="Q359" s="142">
        <v>1.5599999999999999E-2</v>
      </c>
      <c r="R359" s="142">
        <f>Q359*H359</f>
        <v>9.0090000000000003E-2</v>
      </c>
      <c r="S359" s="142">
        <v>0</v>
      </c>
      <c r="T359" s="143">
        <f>S359*H359</f>
        <v>0</v>
      </c>
      <c r="AR359" s="144" t="s">
        <v>157</v>
      </c>
      <c r="AT359" s="144" t="s">
        <v>318</v>
      </c>
      <c r="AU359" s="144" t="s">
        <v>85</v>
      </c>
      <c r="AY359" s="17" t="s">
        <v>117</v>
      </c>
      <c r="BE359" s="145">
        <f>IF(N359="základní",J359,0)</f>
        <v>0</v>
      </c>
      <c r="BF359" s="145">
        <f>IF(N359="snížená",J359,0)</f>
        <v>0</v>
      </c>
      <c r="BG359" s="145">
        <f>IF(N359="zákl. přenesená",J359,0)</f>
        <v>0</v>
      </c>
      <c r="BH359" s="145">
        <f>IF(N359="sníž. přenesená",J359,0)</f>
        <v>0</v>
      </c>
      <c r="BI359" s="145">
        <f>IF(N359="nulová",J359,0)</f>
        <v>0</v>
      </c>
      <c r="BJ359" s="17" t="s">
        <v>83</v>
      </c>
      <c r="BK359" s="145">
        <f>ROUND(I359*H359,2)</f>
        <v>0</v>
      </c>
      <c r="BL359" s="17" t="s">
        <v>134</v>
      </c>
      <c r="BM359" s="144" t="s">
        <v>646</v>
      </c>
    </row>
    <row r="360" spans="2:65" s="13" customFormat="1" ht="10.199999999999999">
      <c r="B360" s="153"/>
      <c r="D360" s="147" t="s">
        <v>154</v>
      </c>
      <c r="E360" s="154" t="s">
        <v>1</v>
      </c>
      <c r="F360" s="155" t="s">
        <v>647</v>
      </c>
      <c r="H360" s="156">
        <v>5.7750000000000004</v>
      </c>
      <c r="I360" s="157"/>
      <c r="L360" s="153"/>
      <c r="M360" s="158"/>
      <c r="T360" s="159"/>
      <c r="AT360" s="154" t="s">
        <v>154</v>
      </c>
      <c r="AU360" s="154" t="s">
        <v>85</v>
      </c>
      <c r="AV360" s="13" t="s">
        <v>85</v>
      </c>
      <c r="AW360" s="13" t="s">
        <v>31</v>
      </c>
      <c r="AX360" s="13" t="s">
        <v>83</v>
      </c>
      <c r="AY360" s="154" t="s">
        <v>117</v>
      </c>
    </row>
    <row r="361" spans="2:65" s="1" customFormat="1" ht="24.15" customHeight="1">
      <c r="B361" s="132"/>
      <c r="C361" s="179" t="s">
        <v>648</v>
      </c>
      <c r="D361" s="179" t="s">
        <v>318</v>
      </c>
      <c r="E361" s="180" t="s">
        <v>649</v>
      </c>
      <c r="F361" s="181" t="s">
        <v>650</v>
      </c>
      <c r="G361" s="182" t="s">
        <v>224</v>
      </c>
      <c r="H361" s="183">
        <v>5.7750000000000004</v>
      </c>
      <c r="I361" s="184"/>
      <c r="J361" s="185">
        <f>ROUND(I361*H361,2)</f>
        <v>0</v>
      </c>
      <c r="K361" s="181" t="s">
        <v>205</v>
      </c>
      <c r="L361" s="186"/>
      <c r="M361" s="187" t="s">
        <v>1</v>
      </c>
      <c r="N361" s="188" t="s">
        <v>40</v>
      </c>
      <c r="P361" s="142">
        <f>O361*H361</f>
        <v>0</v>
      </c>
      <c r="Q361" s="142">
        <v>1.2999999999999999E-2</v>
      </c>
      <c r="R361" s="142">
        <f>Q361*H361</f>
        <v>7.5075000000000003E-2</v>
      </c>
      <c r="S361" s="142">
        <v>0</v>
      </c>
      <c r="T361" s="143">
        <f>S361*H361</f>
        <v>0</v>
      </c>
      <c r="AR361" s="144" t="s">
        <v>157</v>
      </c>
      <c r="AT361" s="144" t="s">
        <v>318</v>
      </c>
      <c r="AU361" s="144" t="s">
        <v>85</v>
      </c>
      <c r="AY361" s="17" t="s">
        <v>117</v>
      </c>
      <c r="BE361" s="145">
        <f>IF(N361="základní",J361,0)</f>
        <v>0</v>
      </c>
      <c r="BF361" s="145">
        <f>IF(N361="snížená",J361,0)</f>
        <v>0</v>
      </c>
      <c r="BG361" s="145">
        <f>IF(N361="zákl. přenesená",J361,0)</f>
        <v>0</v>
      </c>
      <c r="BH361" s="145">
        <f>IF(N361="sníž. přenesená",J361,0)</f>
        <v>0</v>
      </c>
      <c r="BI361" s="145">
        <f>IF(N361="nulová",J361,0)</f>
        <v>0</v>
      </c>
      <c r="BJ361" s="17" t="s">
        <v>83</v>
      </c>
      <c r="BK361" s="145">
        <f>ROUND(I361*H361,2)</f>
        <v>0</v>
      </c>
      <c r="BL361" s="17" t="s">
        <v>134</v>
      </c>
      <c r="BM361" s="144" t="s">
        <v>651</v>
      </c>
    </row>
    <row r="362" spans="2:65" s="1" customFormat="1" ht="24.15" customHeight="1">
      <c r="B362" s="132"/>
      <c r="C362" s="133" t="s">
        <v>652</v>
      </c>
      <c r="D362" s="133" t="s">
        <v>120</v>
      </c>
      <c r="E362" s="134" t="s">
        <v>653</v>
      </c>
      <c r="F362" s="135" t="s">
        <v>654</v>
      </c>
      <c r="G362" s="136" t="s">
        <v>233</v>
      </c>
      <c r="H362" s="137">
        <v>0.85</v>
      </c>
      <c r="I362" s="138"/>
      <c r="J362" s="139">
        <f>ROUND(I362*H362,2)</f>
        <v>0</v>
      </c>
      <c r="K362" s="135" t="s">
        <v>205</v>
      </c>
      <c r="L362" s="32"/>
      <c r="M362" s="140" t="s">
        <v>1</v>
      </c>
      <c r="N362" s="141" t="s">
        <v>40</v>
      </c>
      <c r="P362" s="142">
        <f>O362*H362</f>
        <v>0</v>
      </c>
      <c r="Q362" s="142">
        <v>0</v>
      </c>
      <c r="R362" s="142">
        <f>Q362*H362</f>
        <v>0</v>
      </c>
      <c r="S362" s="142">
        <v>2.2000000000000002</v>
      </c>
      <c r="T362" s="143">
        <f>S362*H362</f>
        <v>1.87</v>
      </c>
      <c r="AR362" s="144" t="s">
        <v>134</v>
      </c>
      <c r="AT362" s="144" t="s">
        <v>120</v>
      </c>
      <c r="AU362" s="144" t="s">
        <v>85</v>
      </c>
      <c r="AY362" s="17" t="s">
        <v>117</v>
      </c>
      <c r="BE362" s="145">
        <f>IF(N362="základní",J362,0)</f>
        <v>0</v>
      </c>
      <c r="BF362" s="145">
        <f>IF(N362="snížená",J362,0)</f>
        <v>0</v>
      </c>
      <c r="BG362" s="145">
        <f>IF(N362="zákl. přenesená",J362,0)</f>
        <v>0</v>
      </c>
      <c r="BH362" s="145">
        <f>IF(N362="sníž. přenesená",J362,0)</f>
        <v>0</v>
      </c>
      <c r="BI362" s="145">
        <f>IF(N362="nulová",J362,0)</f>
        <v>0</v>
      </c>
      <c r="BJ362" s="17" t="s">
        <v>83</v>
      </c>
      <c r="BK362" s="145">
        <f>ROUND(I362*H362,2)</f>
        <v>0</v>
      </c>
      <c r="BL362" s="17" t="s">
        <v>134</v>
      </c>
      <c r="BM362" s="144" t="s">
        <v>655</v>
      </c>
    </row>
    <row r="363" spans="2:65" s="13" customFormat="1" ht="10.199999999999999">
      <c r="B363" s="153"/>
      <c r="D363" s="147" t="s">
        <v>154</v>
      </c>
      <c r="E363" s="154" t="s">
        <v>1</v>
      </c>
      <c r="F363" s="155" t="s">
        <v>656</v>
      </c>
      <c r="H363" s="156">
        <v>0.85</v>
      </c>
      <c r="I363" s="157"/>
      <c r="L363" s="153"/>
      <c r="M363" s="158"/>
      <c r="T363" s="159"/>
      <c r="AT363" s="154" t="s">
        <v>154</v>
      </c>
      <c r="AU363" s="154" t="s">
        <v>85</v>
      </c>
      <c r="AV363" s="13" t="s">
        <v>85</v>
      </c>
      <c r="AW363" s="13" t="s">
        <v>31</v>
      </c>
      <c r="AX363" s="13" t="s">
        <v>83</v>
      </c>
      <c r="AY363" s="154" t="s">
        <v>117</v>
      </c>
    </row>
    <row r="364" spans="2:65" s="1" customFormat="1" ht="24.15" customHeight="1">
      <c r="B364" s="132"/>
      <c r="C364" s="133" t="s">
        <v>657</v>
      </c>
      <c r="D364" s="133" t="s">
        <v>120</v>
      </c>
      <c r="E364" s="134" t="s">
        <v>658</v>
      </c>
      <c r="F364" s="135" t="s">
        <v>659</v>
      </c>
      <c r="G364" s="136" t="s">
        <v>224</v>
      </c>
      <c r="H364" s="137">
        <v>30</v>
      </c>
      <c r="I364" s="138"/>
      <c r="J364" s="139">
        <f>ROUND(I364*H364,2)</f>
        <v>0</v>
      </c>
      <c r="K364" s="135" t="s">
        <v>205</v>
      </c>
      <c r="L364" s="32"/>
      <c r="M364" s="140" t="s">
        <v>1</v>
      </c>
      <c r="N364" s="141" t="s">
        <v>40</v>
      </c>
      <c r="P364" s="142">
        <f>O364*H364</f>
        <v>0</v>
      </c>
      <c r="Q364" s="142">
        <v>9.0000000000000006E-5</v>
      </c>
      <c r="R364" s="142">
        <f>Q364*H364</f>
        <v>2.7000000000000001E-3</v>
      </c>
      <c r="S364" s="142">
        <v>4.2000000000000003E-2</v>
      </c>
      <c r="T364" s="143">
        <f>S364*H364</f>
        <v>1.26</v>
      </c>
      <c r="AR364" s="144" t="s">
        <v>134</v>
      </c>
      <c r="AT364" s="144" t="s">
        <v>120</v>
      </c>
      <c r="AU364" s="144" t="s">
        <v>85</v>
      </c>
      <c r="AY364" s="17" t="s">
        <v>117</v>
      </c>
      <c r="BE364" s="145">
        <f>IF(N364="základní",J364,0)</f>
        <v>0</v>
      </c>
      <c r="BF364" s="145">
        <f>IF(N364="snížená",J364,0)</f>
        <v>0</v>
      </c>
      <c r="BG364" s="145">
        <f>IF(N364="zákl. přenesená",J364,0)</f>
        <v>0</v>
      </c>
      <c r="BH364" s="145">
        <f>IF(N364="sníž. přenesená",J364,0)</f>
        <v>0</v>
      </c>
      <c r="BI364" s="145">
        <f>IF(N364="nulová",J364,0)</f>
        <v>0</v>
      </c>
      <c r="BJ364" s="17" t="s">
        <v>83</v>
      </c>
      <c r="BK364" s="145">
        <f>ROUND(I364*H364,2)</f>
        <v>0</v>
      </c>
      <c r="BL364" s="17" t="s">
        <v>134</v>
      </c>
      <c r="BM364" s="144" t="s">
        <v>660</v>
      </c>
    </row>
    <row r="365" spans="2:65" s="1" customFormat="1" ht="24.15" customHeight="1">
      <c r="B365" s="132"/>
      <c r="C365" s="133" t="s">
        <v>661</v>
      </c>
      <c r="D365" s="133" t="s">
        <v>120</v>
      </c>
      <c r="E365" s="134" t="s">
        <v>662</v>
      </c>
      <c r="F365" s="135" t="s">
        <v>663</v>
      </c>
      <c r="G365" s="136" t="s">
        <v>193</v>
      </c>
      <c r="H365" s="137">
        <v>2</v>
      </c>
      <c r="I365" s="138"/>
      <c r="J365" s="139">
        <f>ROUND(I365*H365,2)</f>
        <v>0</v>
      </c>
      <c r="K365" s="135" t="s">
        <v>124</v>
      </c>
      <c r="L365" s="32"/>
      <c r="M365" s="140" t="s">
        <v>1</v>
      </c>
      <c r="N365" s="141" t="s">
        <v>40</v>
      </c>
      <c r="P365" s="142">
        <f>O365*H365</f>
        <v>0</v>
      </c>
      <c r="Q365" s="142">
        <v>6.9999999999999994E-5</v>
      </c>
      <c r="R365" s="142">
        <f>Q365*H365</f>
        <v>1.3999999999999999E-4</v>
      </c>
      <c r="S365" s="142">
        <v>0</v>
      </c>
      <c r="T365" s="143">
        <f>S365*H365</f>
        <v>0</v>
      </c>
      <c r="AR365" s="144" t="s">
        <v>134</v>
      </c>
      <c r="AT365" s="144" t="s">
        <v>120</v>
      </c>
      <c r="AU365" s="144" t="s">
        <v>85</v>
      </c>
      <c r="AY365" s="17" t="s">
        <v>117</v>
      </c>
      <c r="BE365" s="145">
        <f>IF(N365="základní",J365,0)</f>
        <v>0</v>
      </c>
      <c r="BF365" s="145">
        <f>IF(N365="snížená",J365,0)</f>
        <v>0</v>
      </c>
      <c r="BG365" s="145">
        <f>IF(N365="zákl. přenesená",J365,0)</f>
        <v>0</v>
      </c>
      <c r="BH365" s="145">
        <f>IF(N365="sníž. přenesená",J365,0)</f>
        <v>0</v>
      </c>
      <c r="BI365" s="145">
        <f>IF(N365="nulová",J365,0)</f>
        <v>0</v>
      </c>
      <c r="BJ365" s="17" t="s">
        <v>83</v>
      </c>
      <c r="BK365" s="145">
        <f>ROUND(I365*H365,2)</f>
        <v>0</v>
      </c>
      <c r="BL365" s="17" t="s">
        <v>134</v>
      </c>
      <c r="BM365" s="144" t="s">
        <v>664</v>
      </c>
    </row>
    <row r="366" spans="2:65" s="11" customFormat="1" ht="22.8" customHeight="1">
      <c r="B366" s="120"/>
      <c r="D366" s="121" t="s">
        <v>74</v>
      </c>
      <c r="E366" s="130" t="s">
        <v>665</v>
      </c>
      <c r="F366" s="130" t="s">
        <v>666</v>
      </c>
      <c r="I366" s="123"/>
      <c r="J366" s="131">
        <f>BK366</f>
        <v>0</v>
      </c>
      <c r="L366" s="120"/>
      <c r="M366" s="125"/>
      <c r="P366" s="126">
        <f>SUM(P367:P394)</f>
        <v>0</v>
      </c>
      <c r="R366" s="126">
        <f>SUM(R367:R394)</f>
        <v>0</v>
      </c>
      <c r="T366" s="127">
        <f>SUM(T367:T394)</f>
        <v>0</v>
      </c>
      <c r="AR366" s="121" t="s">
        <v>83</v>
      </c>
      <c r="AT366" s="128" t="s">
        <v>74</v>
      </c>
      <c r="AU366" s="128" t="s">
        <v>83</v>
      </c>
      <c r="AY366" s="121" t="s">
        <v>117</v>
      </c>
      <c r="BK366" s="129">
        <f>SUM(BK367:BK394)</f>
        <v>0</v>
      </c>
    </row>
    <row r="367" spans="2:65" s="1" customFormat="1" ht="24.15" customHeight="1">
      <c r="B367" s="132"/>
      <c r="C367" s="133" t="s">
        <v>667</v>
      </c>
      <c r="D367" s="133" t="s">
        <v>120</v>
      </c>
      <c r="E367" s="134" t="s">
        <v>668</v>
      </c>
      <c r="F367" s="135" t="s">
        <v>669</v>
      </c>
      <c r="G367" s="136" t="s">
        <v>300</v>
      </c>
      <c r="H367" s="137">
        <v>141.35</v>
      </c>
      <c r="I367" s="138"/>
      <c r="J367" s="139">
        <f>ROUND(I367*H367,2)</f>
        <v>0</v>
      </c>
      <c r="K367" s="135" t="s">
        <v>205</v>
      </c>
      <c r="L367" s="32"/>
      <c r="M367" s="140" t="s">
        <v>1</v>
      </c>
      <c r="N367" s="141" t="s">
        <v>40</v>
      </c>
      <c r="P367" s="142">
        <f>O367*H367</f>
        <v>0</v>
      </c>
      <c r="Q367" s="142">
        <v>0</v>
      </c>
      <c r="R367" s="142">
        <f>Q367*H367</f>
        <v>0</v>
      </c>
      <c r="S367" s="142">
        <v>0</v>
      </c>
      <c r="T367" s="143">
        <f>S367*H367</f>
        <v>0</v>
      </c>
      <c r="AR367" s="144" t="s">
        <v>134</v>
      </c>
      <c r="AT367" s="144" t="s">
        <v>120</v>
      </c>
      <c r="AU367" s="144" t="s">
        <v>85</v>
      </c>
      <c r="AY367" s="17" t="s">
        <v>117</v>
      </c>
      <c r="BE367" s="145">
        <f>IF(N367="základní",J367,0)</f>
        <v>0</v>
      </c>
      <c r="BF367" s="145">
        <f>IF(N367="snížená",J367,0)</f>
        <v>0</v>
      </c>
      <c r="BG367" s="145">
        <f>IF(N367="zákl. přenesená",J367,0)</f>
        <v>0</v>
      </c>
      <c r="BH367" s="145">
        <f>IF(N367="sníž. přenesená",J367,0)</f>
        <v>0</v>
      </c>
      <c r="BI367" s="145">
        <f>IF(N367="nulová",J367,0)</f>
        <v>0</v>
      </c>
      <c r="BJ367" s="17" t="s">
        <v>83</v>
      </c>
      <c r="BK367" s="145">
        <f>ROUND(I367*H367,2)</f>
        <v>0</v>
      </c>
      <c r="BL367" s="17" t="s">
        <v>134</v>
      </c>
      <c r="BM367" s="144" t="s">
        <v>670</v>
      </c>
    </row>
    <row r="368" spans="2:65" s="13" customFormat="1" ht="10.199999999999999">
      <c r="B368" s="153"/>
      <c r="D368" s="147" t="s">
        <v>154</v>
      </c>
      <c r="E368" s="154" t="s">
        <v>1</v>
      </c>
      <c r="F368" s="155" t="s">
        <v>671</v>
      </c>
      <c r="H368" s="156">
        <v>3.31</v>
      </c>
      <c r="I368" s="157"/>
      <c r="L368" s="153"/>
      <c r="M368" s="158"/>
      <c r="T368" s="159"/>
      <c r="AT368" s="154" t="s">
        <v>154</v>
      </c>
      <c r="AU368" s="154" t="s">
        <v>85</v>
      </c>
      <c r="AV368" s="13" t="s">
        <v>85</v>
      </c>
      <c r="AW368" s="13" t="s">
        <v>31</v>
      </c>
      <c r="AX368" s="13" t="s">
        <v>75</v>
      </c>
      <c r="AY368" s="154" t="s">
        <v>117</v>
      </c>
    </row>
    <row r="369" spans="2:65" s="13" customFormat="1" ht="10.199999999999999">
      <c r="B369" s="153"/>
      <c r="D369" s="147" t="s">
        <v>154</v>
      </c>
      <c r="E369" s="154" t="s">
        <v>1</v>
      </c>
      <c r="F369" s="155" t="s">
        <v>672</v>
      </c>
      <c r="H369" s="156">
        <v>7.42</v>
      </c>
      <c r="I369" s="157"/>
      <c r="L369" s="153"/>
      <c r="M369" s="158"/>
      <c r="T369" s="159"/>
      <c r="AT369" s="154" t="s">
        <v>154</v>
      </c>
      <c r="AU369" s="154" t="s">
        <v>85</v>
      </c>
      <c r="AV369" s="13" t="s">
        <v>85</v>
      </c>
      <c r="AW369" s="13" t="s">
        <v>31</v>
      </c>
      <c r="AX369" s="13" t="s">
        <v>75</v>
      </c>
      <c r="AY369" s="154" t="s">
        <v>117</v>
      </c>
    </row>
    <row r="370" spans="2:65" s="15" customFormat="1" ht="10.199999999999999">
      <c r="B370" s="172"/>
      <c r="D370" s="147" t="s">
        <v>154</v>
      </c>
      <c r="E370" s="173" t="s">
        <v>1</v>
      </c>
      <c r="F370" s="174" t="s">
        <v>239</v>
      </c>
      <c r="H370" s="175">
        <v>10.73</v>
      </c>
      <c r="I370" s="176"/>
      <c r="L370" s="172"/>
      <c r="M370" s="177"/>
      <c r="T370" s="178"/>
      <c r="AT370" s="173" t="s">
        <v>154</v>
      </c>
      <c r="AU370" s="173" t="s">
        <v>85</v>
      </c>
      <c r="AV370" s="15" t="s">
        <v>130</v>
      </c>
      <c r="AW370" s="15" t="s">
        <v>31</v>
      </c>
      <c r="AX370" s="15" t="s">
        <v>75</v>
      </c>
      <c r="AY370" s="173" t="s">
        <v>117</v>
      </c>
    </row>
    <row r="371" spans="2:65" s="13" customFormat="1" ht="10.199999999999999">
      <c r="B371" s="153"/>
      <c r="D371" s="147" t="s">
        <v>154</v>
      </c>
      <c r="E371" s="154" t="s">
        <v>1</v>
      </c>
      <c r="F371" s="155" t="s">
        <v>673</v>
      </c>
      <c r="H371" s="156">
        <v>3.96</v>
      </c>
      <c r="I371" s="157"/>
      <c r="L371" s="153"/>
      <c r="M371" s="158"/>
      <c r="T371" s="159"/>
      <c r="AT371" s="154" t="s">
        <v>154</v>
      </c>
      <c r="AU371" s="154" t="s">
        <v>85</v>
      </c>
      <c r="AV371" s="13" t="s">
        <v>85</v>
      </c>
      <c r="AW371" s="13" t="s">
        <v>31</v>
      </c>
      <c r="AX371" s="13" t="s">
        <v>75</v>
      </c>
      <c r="AY371" s="154" t="s">
        <v>117</v>
      </c>
    </row>
    <row r="372" spans="2:65" s="13" customFormat="1" ht="10.199999999999999">
      <c r="B372" s="153"/>
      <c r="D372" s="147" t="s">
        <v>154</v>
      </c>
      <c r="E372" s="154" t="s">
        <v>1</v>
      </c>
      <c r="F372" s="155" t="s">
        <v>674</v>
      </c>
      <c r="H372" s="156">
        <v>126.66</v>
      </c>
      <c r="I372" s="157"/>
      <c r="L372" s="153"/>
      <c r="M372" s="158"/>
      <c r="T372" s="159"/>
      <c r="AT372" s="154" t="s">
        <v>154</v>
      </c>
      <c r="AU372" s="154" t="s">
        <v>85</v>
      </c>
      <c r="AV372" s="13" t="s">
        <v>85</v>
      </c>
      <c r="AW372" s="13" t="s">
        <v>31</v>
      </c>
      <c r="AX372" s="13" t="s">
        <v>75</v>
      </c>
      <c r="AY372" s="154" t="s">
        <v>117</v>
      </c>
    </row>
    <row r="373" spans="2:65" s="15" customFormat="1" ht="10.199999999999999">
      <c r="B373" s="172"/>
      <c r="D373" s="147" t="s">
        <v>154</v>
      </c>
      <c r="E373" s="173" t="s">
        <v>1</v>
      </c>
      <c r="F373" s="174" t="s">
        <v>239</v>
      </c>
      <c r="H373" s="175">
        <v>130.62</v>
      </c>
      <c r="I373" s="176"/>
      <c r="L373" s="172"/>
      <c r="M373" s="177"/>
      <c r="T373" s="178"/>
      <c r="AT373" s="173" t="s">
        <v>154</v>
      </c>
      <c r="AU373" s="173" t="s">
        <v>85</v>
      </c>
      <c r="AV373" s="15" t="s">
        <v>130</v>
      </c>
      <c r="AW373" s="15" t="s">
        <v>31</v>
      </c>
      <c r="AX373" s="15" t="s">
        <v>75</v>
      </c>
      <c r="AY373" s="173" t="s">
        <v>117</v>
      </c>
    </row>
    <row r="374" spans="2:65" s="14" customFormat="1" ht="10.199999999999999">
      <c r="B374" s="165"/>
      <c r="D374" s="147" t="s">
        <v>154</v>
      </c>
      <c r="E374" s="166" t="s">
        <v>1</v>
      </c>
      <c r="F374" s="167" t="s">
        <v>190</v>
      </c>
      <c r="H374" s="168">
        <v>141.35</v>
      </c>
      <c r="I374" s="169"/>
      <c r="L374" s="165"/>
      <c r="M374" s="170"/>
      <c r="T374" s="171"/>
      <c r="AT374" s="166" t="s">
        <v>154</v>
      </c>
      <c r="AU374" s="166" t="s">
        <v>85</v>
      </c>
      <c r="AV374" s="14" t="s">
        <v>134</v>
      </c>
      <c r="AW374" s="14" t="s">
        <v>31</v>
      </c>
      <c r="AX374" s="14" t="s">
        <v>83</v>
      </c>
      <c r="AY374" s="166" t="s">
        <v>117</v>
      </c>
    </row>
    <row r="375" spans="2:65" s="1" customFormat="1" ht="16.5" customHeight="1">
      <c r="B375" s="132"/>
      <c r="C375" s="133" t="s">
        <v>675</v>
      </c>
      <c r="D375" s="133" t="s">
        <v>120</v>
      </c>
      <c r="E375" s="134" t="s">
        <v>676</v>
      </c>
      <c r="F375" s="135" t="s">
        <v>677</v>
      </c>
      <c r="G375" s="136" t="s">
        <v>300</v>
      </c>
      <c r="H375" s="137">
        <v>1837.55</v>
      </c>
      <c r="I375" s="138"/>
      <c r="J375" s="139">
        <f>ROUND(I375*H375,2)</f>
        <v>0</v>
      </c>
      <c r="K375" s="135" t="s">
        <v>205</v>
      </c>
      <c r="L375" s="32"/>
      <c r="M375" s="140" t="s">
        <v>1</v>
      </c>
      <c r="N375" s="141" t="s">
        <v>40</v>
      </c>
      <c r="P375" s="142">
        <f>O375*H375</f>
        <v>0</v>
      </c>
      <c r="Q375" s="142">
        <v>0</v>
      </c>
      <c r="R375" s="142">
        <f>Q375*H375</f>
        <v>0</v>
      </c>
      <c r="S375" s="142">
        <v>0</v>
      </c>
      <c r="T375" s="143">
        <f>S375*H375</f>
        <v>0</v>
      </c>
      <c r="AR375" s="144" t="s">
        <v>134</v>
      </c>
      <c r="AT375" s="144" t="s">
        <v>120</v>
      </c>
      <c r="AU375" s="144" t="s">
        <v>85</v>
      </c>
      <c r="AY375" s="17" t="s">
        <v>117</v>
      </c>
      <c r="BE375" s="145">
        <f>IF(N375="základní",J375,0)</f>
        <v>0</v>
      </c>
      <c r="BF375" s="145">
        <f>IF(N375="snížená",J375,0)</f>
        <v>0</v>
      </c>
      <c r="BG375" s="145">
        <f>IF(N375="zákl. přenesená",J375,0)</f>
        <v>0</v>
      </c>
      <c r="BH375" s="145">
        <f>IF(N375="sníž. přenesená",J375,0)</f>
        <v>0</v>
      </c>
      <c r="BI375" s="145">
        <f>IF(N375="nulová",J375,0)</f>
        <v>0</v>
      </c>
      <c r="BJ375" s="17" t="s">
        <v>83</v>
      </c>
      <c r="BK375" s="145">
        <f>ROUND(I375*H375,2)</f>
        <v>0</v>
      </c>
      <c r="BL375" s="17" t="s">
        <v>134</v>
      </c>
      <c r="BM375" s="144" t="s">
        <v>678</v>
      </c>
    </row>
    <row r="376" spans="2:65" s="13" customFormat="1" ht="10.199999999999999">
      <c r="B376" s="153"/>
      <c r="D376" s="147" t="s">
        <v>154</v>
      </c>
      <c r="E376" s="154" t="s">
        <v>1</v>
      </c>
      <c r="F376" s="155" t="s">
        <v>679</v>
      </c>
      <c r="H376" s="156">
        <v>1837.55</v>
      </c>
      <c r="I376" s="157"/>
      <c r="L376" s="153"/>
      <c r="M376" s="158"/>
      <c r="T376" s="159"/>
      <c r="AT376" s="154" t="s">
        <v>154</v>
      </c>
      <c r="AU376" s="154" t="s">
        <v>85</v>
      </c>
      <c r="AV376" s="13" t="s">
        <v>85</v>
      </c>
      <c r="AW376" s="13" t="s">
        <v>31</v>
      </c>
      <c r="AX376" s="13" t="s">
        <v>83</v>
      </c>
      <c r="AY376" s="154" t="s">
        <v>117</v>
      </c>
    </row>
    <row r="377" spans="2:65" s="1" customFormat="1" ht="24.15" customHeight="1">
      <c r="B377" s="132"/>
      <c r="C377" s="133" t="s">
        <v>680</v>
      </c>
      <c r="D377" s="133" t="s">
        <v>120</v>
      </c>
      <c r="E377" s="134" t="s">
        <v>681</v>
      </c>
      <c r="F377" s="135" t="s">
        <v>682</v>
      </c>
      <c r="G377" s="136" t="s">
        <v>300</v>
      </c>
      <c r="H377" s="137">
        <v>8.8000000000000007</v>
      </c>
      <c r="I377" s="138"/>
      <c r="J377" s="139">
        <f>ROUND(I377*H377,2)</f>
        <v>0</v>
      </c>
      <c r="K377" s="135" t="s">
        <v>205</v>
      </c>
      <c r="L377" s="32"/>
      <c r="M377" s="140" t="s">
        <v>1</v>
      </c>
      <c r="N377" s="141" t="s">
        <v>40</v>
      </c>
      <c r="P377" s="142">
        <f>O377*H377</f>
        <v>0</v>
      </c>
      <c r="Q377" s="142">
        <v>0</v>
      </c>
      <c r="R377" s="142">
        <f>Q377*H377</f>
        <v>0</v>
      </c>
      <c r="S377" s="142">
        <v>0</v>
      </c>
      <c r="T377" s="143">
        <f>S377*H377</f>
        <v>0</v>
      </c>
      <c r="AR377" s="144" t="s">
        <v>134</v>
      </c>
      <c r="AT377" s="144" t="s">
        <v>120</v>
      </c>
      <c r="AU377" s="144" t="s">
        <v>85</v>
      </c>
      <c r="AY377" s="17" t="s">
        <v>117</v>
      </c>
      <c r="BE377" s="145">
        <f>IF(N377="základní",J377,0)</f>
        <v>0</v>
      </c>
      <c r="BF377" s="145">
        <f>IF(N377="snížená",J377,0)</f>
        <v>0</v>
      </c>
      <c r="BG377" s="145">
        <f>IF(N377="zákl. přenesená",J377,0)</f>
        <v>0</v>
      </c>
      <c r="BH377" s="145">
        <f>IF(N377="sníž. přenesená",J377,0)</f>
        <v>0</v>
      </c>
      <c r="BI377" s="145">
        <f>IF(N377="nulová",J377,0)</f>
        <v>0</v>
      </c>
      <c r="BJ377" s="17" t="s">
        <v>83</v>
      </c>
      <c r="BK377" s="145">
        <f>ROUND(I377*H377,2)</f>
        <v>0</v>
      </c>
      <c r="BL377" s="17" t="s">
        <v>134</v>
      </c>
      <c r="BM377" s="144" t="s">
        <v>683</v>
      </c>
    </row>
    <row r="378" spans="2:65" s="13" customFormat="1" ht="10.199999999999999">
      <c r="B378" s="153"/>
      <c r="D378" s="147" t="s">
        <v>154</v>
      </c>
      <c r="E378" s="154" t="s">
        <v>1</v>
      </c>
      <c r="F378" s="155" t="s">
        <v>684</v>
      </c>
      <c r="H378" s="156">
        <v>7.54</v>
      </c>
      <c r="I378" s="157"/>
      <c r="L378" s="153"/>
      <c r="M378" s="158"/>
      <c r="T378" s="159"/>
      <c r="AT378" s="154" t="s">
        <v>154</v>
      </c>
      <c r="AU378" s="154" t="s">
        <v>85</v>
      </c>
      <c r="AV378" s="13" t="s">
        <v>85</v>
      </c>
      <c r="AW378" s="13" t="s">
        <v>31</v>
      </c>
      <c r="AX378" s="13" t="s">
        <v>75</v>
      </c>
      <c r="AY378" s="154" t="s">
        <v>117</v>
      </c>
    </row>
    <row r="379" spans="2:65" s="13" customFormat="1" ht="10.199999999999999">
      <c r="B379" s="153"/>
      <c r="D379" s="147" t="s">
        <v>154</v>
      </c>
      <c r="E379" s="154" t="s">
        <v>1</v>
      </c>
      <c r="F379" s="155" t="s">
        <v>685</v>
      </c>
      <c r="H379" s="156">
        <v>1.26</v>
      </c>
      <c r="I379" s="157"/>
      <c r="L379" s="153"/>
      <c r="M379" s="158"/>
      <c r="T379" s="159"/>
      <c r="AT379" s="154" t="s">
        <v>154</v>
      </c>
      <c r="AU379" s="154" t="s">
        <v>85</v>
      </c>
      <c r="AV379" s="13" t="s">
        <v>85</v>
      </c>
      <c r="AW379" s="13" t="s">
        <v>31</v>
      </c>
      <c r="AX379" s="13" t="s">
        <v>75</v>
      </c>
      <c r="AY379" s="154" t="s">
        <v>117</v>
      </c>
    </row>
    <row r="380" spans="2:65" s="14" customFormat="1" ht="10.199999999999999">
      <c r="B380" s="165"/>
      <c r="D380" s="147" t="s">
        <v>154</v>
      </c>
      <c r="E380" s="166" t="s">
        <v>1</v>
      </c>
      <c r="F380" s="167" t="s">
        <v>190</v>
      </c>
      <c r="H380" s="168">
        <v>8.8000000000000007</v>
      </c>
      <c r="I380" s="169"/>
      <c r="L380" s="165"/>
      <c r="M380" s="170"/>
      <c r="T380" s="171"/>
      <c r="AT380" s="166" t="s">
        <v>154</v>
      </c>
      <c r="AU380" s="166" t="s">
        <v>85</v>
      </c>
      <c r="AV380" s="14" t="s">
        <v>134</v>
      </c>
      <c r="AW380" s="14" t="s">
        <v>31</v>
      </c>
      <c r="AX380" s="14" t="s">
        <v>83</v>
      </c>
      <c r="AY380" s="166" t="s">
        <v>117</v>
      </c>
    </row>
    <row r="381" spans="2:65" s="1" customFormat="1" ht="24.15" customHeight="1">
      <c r="B381" s="132"/>
      <c r="C381" s="133" t="s">
        <v>686</v>
      </c>
      <c r="D381" s="133" t="s">
        <v>120</v>
      </c>
      <c r="E381" s="134" t="s">
        <v>687</v>
      </c>
      <c r="F381" s="135" t="s">
        <v>688</v>
      </c>
      <c r="G381" s="136" t="s">
        <v>300</v>
      </c>
      <c r="H381" s="137">
        <v>114.4</v>
      </c>
      <c r="I381" s="138"/>
      <c r="J381" s="139">
        <f>ROUND(I381*H381,2)</f>
        <v>0</v>
      </c>
      <c r="K381" s="135" t="s">
        <v>205</v>
      </c>
      <c r="L381" s="32"/>
      <c r="M381" s="140" t="s">
        <v>1</v>
      </c>
      <c r="N381" s="141" t="s">
        <v>40</v>
      </c>
      <c r="P381" s="142">
        <f>O381*H381</f>
        <v>0</v>
      </c>
      <c r="Q381" s="142">
        <v>0</v>
      </c>
      <c r="R381" s="142">
        <f>Q381*H381</f>
        <v>0</v>
      </c>
      <c r="S381" s="142">
        <v>0</v>
      </c>
      <c r="T381" s="143">
        <f>S381*H381</f>
        <v>0</v>
      </c>
      <c r="AR381" s="144" t="s">
        <v>134</v>
      </c>
      <c r="AT381" s="144" t="s">
        <v>120</v>
      </c>
      <c r="AU381" s="144" t="s">
        <v>85</v>
      </c>
      <c r="AY381" s="17" t="s">
        <v>117</v>
      </c>
      <c r="BE381" s="145">
        <f>IF(N381="základní",J381,0)</f>
        <v>0</v>
      </c>
      <c r="BF381" s="145">
        <f>IF(N381="snížená",J381,0)</f>
        <v>0</v>
      </c>
      <c r="BG381" s="145">
        <f>IF(N381="zákl. přenesená",J381,0)</f>
        <v>0</v>
      </c>
      <c r="BH381" s="145">
        <f>IF(N381="sníž. přenesená",J381,0)</f>
        <v>0</v>
      </c>
      <c r="BI381" s="145">
        <f>IF(N381="nulová",J381,0)</f>
        <v>0</v>
      </c>
      <c r="BJ381" s="17" t="s">
        <v>83</v>
      </c>
      <c r="BK381" s="145">
        <f>ROUND(I381*H381,2)</f>
        <v>0</v>
      </c>
      <c r="BL381" s="17" t="s">
        <v>134</v>
      </c>
      <c r="BM381" s="144" t="s">
        <v>689</v>
      </c>
    </row>
    <row r="382" spans="2:65" s="13" customFormat="1" ht="10.199999999999999">
      <c r="B382" s="153"/>
      <c r="D382" s="147" t="s">
        <v>154</v>
      </c>
      <c r="E382" s="154" t="s">
        <v>1</v>
      </c>
      <c r="F382" s="155" t="s">
        <v>690</v>
      </c>
      <c r="H382" s="156">
        <v>114.4</v>
      </c>
      <c r="I382" s="157"/>
      <c r="L382" s="153"/>
      <c r="M382" s="158"/>
      <c r="T382" s="159"/>
      <c r="AT382" s="154" t="s">
        <v>154</v>
      </c>
      <c r="AU382" s="154" t="s">
        <v>85</v>
      </c>
      <c r="AV382" s="13" t="s">
        <v>85</v>
      </c>
      <c r="AW382" s="13" t="s">
        <v>31</v>
      </c>
      <c r="AX382" s="13" t="s">
        <v>83</v>
      </c>
      <c r="AY382" s="154" t="s">
        <v>117</v>
      </c>
    </row>
    <row r="383" spans="2:65" s="1" customFormat="1" ht="24.15" customHeight="1">
      <c r="B383" s="132"/>
      <c r="C383" s="133" t="s">
        <v>691</v>
      </c>
      <c r="D383" s="133" t="s">
        <v>120</v>
      </c>
      <c r="E383" s="134" t="s">
        <v>692</v>
      </c>
      <c r="F383" s="135" t="s">
        <v>693</v>
      </c>
      <c r="G383" s="136" t="s">
        <v>300</v>
      </c>
      <c r="H383" s="137">
        <v>141.35</v>
      </c>
      <c r="I383" s="138"/>
      <c r="J383" s="139">
        <f>ROUND(I383*H383,2)</f>
        <v>0</v>
      </c>
      <c r="K383" s="135" t="s">
        <v>205</v>
      </c>
      <c r="L383" s="32"/>
      <c r="M383" s="140" t="s">
        <v>1</v>
      </c>
      <c r="N383" s="141" t="s">
        <v>40</v>
      </c>
      <c r="P383" s="142">
        <f>O383*H383</f>
        <v>0</v>
      </c>
      <c r="Q383" s="142">
        <v>0</v>
      </c>
      <c r="R383" s="142">
        <f>Q383*H383</f>
        <v>0</v>
      </c>
      <c r="S383" s="142">
        <v>0</v>
      </c>
      <c r="T383" s="143">
        <f>S383*H383</f>
        <v>0</v>
      </c>
      <c r="AR383" s="144" t="s">
        <v>134</v>
      </c>
      <c r="AT383" s="144" t="s">
        <v>120</v>
      </c>
      <c r="AU383" s="144" t="s">
        <v>85</v>
      </c>
      <c r="AY383" s="17" t="s">
        <v>117</v>
      </c>
      <c r="BE383" s="145">
        <f>IF(N383="základní",J383,0)</f>
        <v>0</v>
      </c>
      <c r="BF383" s="145">
        <f>IF(N383="snížená",J383,0)</f>
        <v>0</v>
      </c>
      <c r="BG383" s="145">
        <f>IF(N383="zákl. přenesená",J383,0)</f>
        <v>0</v>
      </c>
      <c r="BH383" s="145">
        <f>IF(N383="sníž. přenesená",J383,0)</f>
        <v>0</v>
      </c>
      <c r="BI383" s="145">
        <f>IF(N383="nulová",J383,0)</f>
        <v>0</v>
      </c>
      <c r="BJ383" s="17" t="s">
        <v>83</v>
      </c>
      <c r="BK383" s="145">
        <f>ROUND(I383*H383,2)</f>
        <v>0</v>
      </c>
      <c r="BL383" s="17" t="s">
        <v>134</v>
      </c>
      <c r="BM383" s="144" t="s">
        <v>694</v>
      </c>
    </row>
    <row r="384" spans="2:65" s="1" customFormat="1" ht="24.15" customHeight="1">
      <c r="B384" s="132"/>
      <c r="C384" s="133" t="s">
        <v>695</v>
      </c>
      <c r="D384" s="133" t="s">
        <v>120</v>
      </c>
      <c r="E384" s="134" t="s">
        <v>696</v>
      </c>
      <c r="F384" s="135" t="s">
        <v>697</v>
      </c>
      <c r="G384" s="136" t="s">
        <v>300</v>
      </c>
      <c r="H384" s="137">
        <v>8.8000000000000007</v>
      </c>
      <c r="I384" s="138"/>
      <c r="J384" s="139">
        <f>ROUND(I384*H384,2)</f>
        <v>0</v>
      </c>
      <c r="K384" s="135" t="s">
        <v>205</v>
      </c>
      <c r="L384" s="32"/>
      <c r="M384" s="140" t="s">
        <v>1</v>
      </c>
      <c r="N384" s="141" t="s">
        <v>40</v>
      </c>
      <c r="P384" s="142">
        <f>O384*H384</f>
        <v>0</v>
      </c>
      <c r="Q384" s="142">
        <v>0</v>
      </c>
      <c r="R384" s="142">
        <f>Q384*H384</f>
        <v>0</v>
      </c>
      <c r="S384" s="142">
        <v>0</v>
      </c>
      <c r="T384" s="143">
        <f>S384*H384</f>
        <v>0</v>
      </c>
      <c r="AR384" s="144" t="s">
        <v>134</v>
      </c>
      <c r="AT384" s="144" t="s">
        <v>120</v>
      </c>
      <c r="AU384" s="144" t="s">
        <v>85</v>
      </c>
      <c r="AY384" s="17" t="s">
        <v>117</v>
      </c>
      <c r="BE384" s="145">
        <f>IF(N384="základní",J384,0)</f>
        <v>0</v>
      </c>
      <c r="BF384" s="145">
        <f>IF(N384="snížená",J384,0)</f>
        <v>0</v>
      </c>
      <c r="BG384" s="145">
        <f>IF(N384="zákl. přenesená",J384,0)</f>
        <v>0</v>
      </c>
      <c r="BH384" s="145">
        <f>IF(N384="sníž. přenesená",J384,0)</f>
        <v>0</v>
      </c>
      <c r="BI384" s="145">
        <f>IF(N384="nulová",J384,0)</f>
        <v>0</v>
      </c>
      <c r="BJ384" s="17" t="s">
        <v>83</v>
      </c>
      <c r="BK384" s="145">
        <f>ROUND(I384*H384,2)</f>
        <v>0</v>
      </c>
      <c r="BL384" s="17" t="s">
        <v>134</v>
      </c>
      <c r="BM384" s="144" t="s">
        <v>698</v>
      </c>
    </row>
    <row r="385" spans="2:65" s="1" customFormat="1" ht="37.799999999999997" customHeight="1">
      <c r="B385" s="132"/>
      <c r="C385" s="133" t="s">
        <v>699</v>
      </c>
      <c r="D385" s="133" t="s">
        <v>120</v>
      </c>
      <c r="E385" s="134" t="s">
        <v>700</v>
      </c>
      <c r="F385" s="135" t="s">
        <v>701</v>
      </c>
      <c r="G385" s="136" t="s">
        <v>300</v>
      </c>
      <c r="H385" s="137">
        <v>12.11</v>
      </c>
      <c r="I385" s="138"/>
      <c r="J385" s="139">
        <f>ROUND(I385*H385,2)</f>
        <v>0</v>
      </c>
      <c r="K385" s="135" t="s">
        <v>205</v>
      </c>
      <c r="L385" s="32"/>
      <c r="M385" s="140" t="s">
        <v>1</v>
      </c>
      <c r="N385" s="141" t="s">
        <v>40</v>
      </c>
      <c r="P385" s="142">
        <f>O385*H385</f>
        <v>0</v>
      </c>
      <c r="Q385" s="142">
        <v>0</v>
      </c>
      <c r="R385" s="142">
        <f>Q385*H385</f>
        <v>0</v>
      </c>
      <c r="S385" s="142">
        <v>0</v>
      </c>
      <c r="T385" s="143">
        <f>S385*H385</f>
        <v>0</v>
      </c>
      <c r="AR385" s="144" t="s">
        <v>134</v>
      </c>
      <c r="AT385" s="144" t="s">
        <v>120</v>
      </c>
      <c r="AU385" s="144" t="s">
        <v>85</v>
      </c>
      <c r="AY385" s="17" t="s">
        <v>117</v>
      </c>
      <c r="BE385" s="145">
        <f>IF(N385="základní",J385,0)</f>
        <v>0</v>
      </c>
      <c r="BF385" s="145">
        <f>IF(N385="snížená",J385,0)</f>
        <v>0</v>
      </c>
      <c r="BG385" s="145">
        <f>IF(N385="zákl. přenesená",J385,0)</f>
        <v>0</v>
      </c>
      <c r="BH385" s="145">
        <f>IF(N385="sníž. přenesená",J385,0)</f>
        <v>0</v>
      </c>
      <c r="BI385" s="145">
        <f>IF(N385="nulová",J385,0)</f>
        <v>0</v>
      </c>
      <c r="BJ385" s="17" t="s">
        <v>83</v>
      </c>
      <c r="BK385" s="145">
        <f>ROUND(I385*H385,2)</f>
        <v>0</v>
      </c>
      <c r="BL385" s="17" t="s">
        <v>134</v>
      </c>
      <c r="BM385" s="144" t="s">
        <v>702</v>
      </c>
    </row>
    <row r="386" spans="2:65" s="13" customFormat="1" ht="10.199999999999999">
      <c r="B386" s="153"/>
      <c r="D386" s="147" t="s">
        <v>154</v>
      </c>
      <c r="E386" s="154" t="s">
        <v>1</v>
      </c>
      <c r="F386" s="155" t="s">
        <v>703</v>
      </c>
      <c r="H386" s="156">
        <v>3.31</v>
      </c>
      <c r="I386" s="157"/>
      <c r="L386" s="153"/>
      <c r="M386" s="158"/>
      <c r="T386" s="159"/>
      <c r="AT386" s="154" t="s">
        <v>154</v>
      </c>
      <c r="AU386" s="154" t="s">
        <v>85</v>
      </c>
      <c r="AV386" s="13" t="s">
        <v>85</v>
      </c>
      <c r="AW386" s="13" t="s">
        <v>31</v>
      </c>
      <c r="AX386" s="13" t="s">
        <v>75</v>
      </c>
      <c r="AY386" s="154" t="s">
        <v>117</v>
      </c>
    </row>
    <row r="387" spans="2:65" s="13" customFormat="1" ht="10.199999999999999">
      <c r="B387" s="153"/>
      <c r="D387" s="147" t="s">
        <v>154</v>
      </c>
      <c r="E387" s="154" t="s">
        <v>1</v>
      </c>
      <c r="F387" s="155" t="s">
        <v>684</v>
      </c>
      <c r="H387" s="156">
        <v>7.54</v>
      </c>
      <c r="I387" s="157"/>
      <c r="L387" s="153"/>
      <c r="M387" s="158"/>
      <c r="T387" s="159"/>
      <c r="AT387" s="154" t="s">
        <v>154</v>
      </c>
      <c r="AU387" s="154" t="s">
        <v>85</v>
      </c>
      <c r="AV387" s="13" t="s">
        <v>85</v>
      </c>
      <c r="AW387" s="13" t="s">
        <v>31</v>
      </c>
      <c r="AX387" s="13" t="s">
        <v>75</v>
      </c>
      <c r="AY387" s="154" t="s">
        <v>117</v>
      </c>
    </row>
    <row r="388" spans="2:65" s="13" customFormat="1" ht="10.199999999999999">
      <c r="B388" s="153"/>
      <c r="D388" s="147" t="s">
        <v>154</v>
      </c>
      <c r="E388" s="154" t="s">
        <v>1</v>
      </c>
      <c r="F388" s="155" t="s">
        <v>685</v>
      </c>
      <c r="H388" s="156">
        <v>1.26</v>
      </c>
      <c r="I388" s="157"/>
      <c r="L388" s="153"/>
      <c r="M388" s="158"/>
      <c r="T388" s="159"/>
      <c r="AT388" s="154" t="s">
        <v>154</v>
      </c>
      <c r="AU388" s="154" t="s">
        <v>85</v>
      </c>
      <c r="AV388" s="13" t="s">
        <v>85</v>
      </c>
      <c r="AW388" s="13" t="s">
        <v>31</v>
      </c>
      <c r="AX388" s="13" t="s">
        <v>75</v>
      </c>
      <c r="AY388" s="154" t="s">
        <v>117</v>
      </c>
    </row>
    <row r="389" spans="2:65" s="14" customFormat="1" ht="10.199999999999999">
      <c r="B389" s="165"/>
      <c r="D389" s="147" t="s">
        <v>154</v>
      </c>
      <c r="E389" s="166" t="s">
        <v>1</v>
      </c>
      <c r="F389" s="167" t="s">
        <v>190</v>
      </c>
      <c r="H389" s="168">
        <v>12.11</v>
      </c>
      <c r="I389" s="169"/>
      <c r="L389" s="165"/>
      <c r="M389" s="170"/>
      <c r="T389" s="171"/>
      <c r="AT389" s="166" t="s">
        <v>154</v>
      </c>
      <c r="AU389" s="166" t="s">
        <v>85</v>
      </c>
      <c r="AV389" s="14" t="s">
        <v>134</v>
      </c>
      <c r="AW389" s="14" t="s">
        <v>31</v>
      </c>
      <c r="AX389" s="14" t="s">
        <v>83</v>
      </c>
      <c r="AY389" s="166" t="s">
        <v>117</v>
      </c>
    </row>
    <row r="390" spans="2:65" s="1" customFormat="1" ht="44.25" customHeight="1">
      <c r="B390" s="132"/>
      <c r="C390" s="133" t="s">
        <v>704</v>
      </c>
      <c r="D390" s="133" t="s">
        <v>120</v>
      </c>
      <c r="E390" s="134" t="s">
        <v>705</v>
      </c>
      <c r="F390" s="135" t="s">
        <v>706</v>
      </c>
      <c r="G390" s="136" t="s">
        <v>300</v>
      </c>
      <c r="H390" s="137">
        <v>7.42</v>
      </c>
      <c r="I390" s="138"/>
      <c r="J390" s="139">
        <f>ROUND(I390*H390,2)</f>
        <v>0</v>
      </c>
      <c r="K390" s="135" t="s">
        <v>205</v>
      </c>
      <c r="L390" s="32"/>
      <c r="M390" s="140" t="s">
        <v>1</v>
      </c>
      <c r="N390" s="141" t="s">
        <v>40</v>
      </c>
      <c r="P390" s="142">
        <f>O390*H390</f>
        <v>0</v>
      </c>
      <c r="Q390" s="142">
        <v>0</v>
      </c>
      <c r="R390" s="142">
        <f>Q390*H390</f>
        <v>0</v>
      </c>
      <c r="S390" s="142">
        <v>0</v>
      </c>
      <c r="T390" s="143">
        <f>S390*H390</f>
        <v>0</v>
      </c>
      <c r="AR390" s="144" t="s">
        <v>134</v>
      </c>
      <c r="AT390" s="144" t="s">
        <v>120</v>
      </c>
      <c r="AU390" s="144" t="s">
        <v>85</v>
      </c>
      <c r="AY390" s="17" t="s">
        <v>117</v>
      </c>
      <c r="BE390" s="145">
        <f>IF(N390="základní",J390,0)</f>
        <v>0</v>
      </c>
      <c r="BF390" s="145">
        <f>IF(N390="snížená",J390,0)</f>
        <v>0</v>
      </c>
      <c r="BG390" s="145">
        <f>IF(N390="zákl. přenesená",J390,0)</f>
        <v>0</v>
      </c>
      <c r="BH390" s="145">
        <f>IF(N390="sníž. přenesená",J390,0)</f>
        <v>0</v>
      </c>
      <c r="BI390" s="145">
        <f>IF(N390="nulová",J390,0)</f>
        <v>0</v>
      </c>
      <c r="BJ390" s="17" t="s">
        <v>83</v>
      </c>
      <c r="BK390" s="145">
        <f>ROUND(I390*H390,2)</f>
        <v>0</v>
      </c>
      <c r="BL390" s="17" t="s">
        <v>134</v>
      </c>
      <c r="BM390" s="144" t="s">
        <v>707</v>
      </c>
    </row>
    <row r="391" spans="2:65" s="13" customFormat="1" ht="10.199999999999999">
      <c r="B391" s="153"/>
      <c r="D391" s="147" t="s">
        <v>154</v>
      </c>
      <c r="E391" s="154" t="s">
        <v>1</v>
      </c>
      <c r="F391" s="155" t="s">
        <v>672</v>
      </c>
      <c r="H391" s="156">
        <v>7.42</v>
      </c>
      <c r="I391" s="157"/>
      <c r="L391" s="153"/>
      <c r="M391" s="158"/>
      <c r="T391" s="159"/>
      <c r="AT391" s="154" t="s">
        <v>154</v>
      </c>
      <c r="AU391" s="154" t="s">
        <v>85</v>
      </c>
      <c r="AV391" s="13" t="s">
        <v>85</v>
      </c>
      <c r="AW391" s="13" t="s">
        <v>31</v>
      </c>
      <c r="AX391" s="13" t="s">
        <v>83</v>
      </c>
      <c r="AY391" s="154" t="s">
        <v>117</v>
      </c>
    </row>
    <row r="392" spans="2:65" s="1" customFormat="1" ht="44.25" customHeight="1">
      <c r="B392" s="132"/>
      <c r="C392" s="133" t="s">
        <v>708</v>
      </c>
      <c r="D392" s="133" t="s">
        <v>120</v>
      </c>
      <c r="E392" s="134" t="s">
        <v>709</v>
      </c>
      <c r="F392" s="135" t="s">
        <v>710</v>
      </c>
      <c r="G392" s="136" t="s">
        <v>300</v>
      </c>
      <c r="H392" s="137">
        <v>99.06</v>
      </c>
      <c r="I392" s="138"/>
      <c r="J392" s="139">
        <f>ROUND(I392*H392,2)</f>
        <v>0</v>
      </c>
      <c r="K392" s="135" t="s">
        <v>205</v>
      </c>
      <c r="L392" s="32"/>
      <c r="M392" s="140" t="s">
        <v>1</v>
      </c>
      <c r="N392" s="141" t="s">
        <v>40</v>
      </c>
      <c r="P392" s="142">
        <f>O392*H392</f>
        <v>0</v>
      </c>
      <c r="Q392" s="142">
        <v>0</v>
      </c>
      <c r="R392" s="142">
        <f>Q392*H392</f>
        <v>0</v>
      </c>
      <c r="S392" s="142">
        <v>0</v>
      </c>
      <c r="T392" s="143">
        <f>S392*H392</f>
        <v>0</v>
      </c>
      <c r="AR392" s="144" t="s">
        <v>134</v>
      </c>
      <c r="AT392" s="144" t="s">
        <v>120</v>
      </c>
      <c r="AU392" s="144" t="s">
        <v>85</v>
      </c>
      <c r="AY392" s="17" t="s">
        <v>117</v>
      </c>
      <c r="BE392" s="145">
        <f>IF(N392="základní",J392,0)</f>
        <v>0</v>
      </c>
      <c r="BF392" s="145">
        <f>IF(N392="snížená",J392,0)</f>
        <v>0</v>
      </c>
      <c r="BG392" s="145">
        <f>IF(N392="zákl. přenesená",J392,0)</f>
        <v>0</v>
      </c>
      <c r="BH392" s="145">
        <f>IF(N392="sníž. přenesená",J392,0)</f>
        <v>0</v>
      </c>
      <c r="BI392" s="145">
        <f>IF(N392="nulová",J392,0)</f>
        <v>0</v>
      </c>
      <c r="BJ392" s="17" t="s">
        <v>83</v>
      </c>
      <c r="BK392" s="145">
        <f>ROUND(I392*H392,2)</f>
        <v>0</v>
      </c>
      <c r="BL392" s="17" t="s">
        <v>134</v>
      </c>
      <c r="BM392" s="144" t="s">
        <v>711</v>
      </c>
    </row>
    <row r="393" spans="2:65" s="13" customFormat="1" ht="10.199999999999999">
      <c r="B393" s="153"/>
      <c r="D393" s="147" t="s">
        <v>154</v>
      </c>
      <c r="E393" s="154" t="s">
        <v>1</v>
      </c>
      <c r="F393" s="155" t="s">
        <v>712</v>
      </c>
      <c r="H393" s="156">
        <v>11.59</v>
      </c>
      <c r="I393" s="157"/>
      <c r="L393" s="153"/>
      <c r="M393" s="158"/>
      <c r="T393" s="159"/>
      <c r="AT393" s="154" t="s">
        <v>154</v>
      </c>
      <c r="AU393" s="154" t="s">
        <v>85</v>
      </c>
      <c r="AV393" s="13" t="s">
        <v>85</v>
      </c>
      <c r="AW393" s="13" t="s">
        <v>31</v>
      </c>
      <c r="AX393" s="13" t="s">
        <v>75</v>
      </c>
      <c r="AY393" s="154" t="s">
        <v>117</v>
      </c>
    </row>
    <row r="394" spans="2:65" s="13" customFormat="1" ht="10.199999999999999">
      <c r="B394" s="153"/>
      <c r="D394" s="147" t="s">
        <v>154</v>
      </c>
      <c r="E394" s="154" t="s">
        <v>1</v>
      </c>
      <c r="F394" s="155" t="s">
        <v>713</v>
      </c>
      <c r="H394" s="156">
        <v>99.06</v>
      </c>
      <c r="I394" s="157"/>
      <c r="L394" s="153"/>
      <c r="M394" s="158"/>
      <c r="T394" s="159"/>
      <c r="AT394" s="154" t="s">
        <v>154</v>
      </c>
      <c r="AU394" s="154" t="s">
        <v>85</v>
      </c>
      <c r="AV394" s="13" t="s">
        <v>85</v>
      </c>
      <c r="AW394" s="13" t="s">
        <v>31</v>
      </c>
      <c r="AX394" s="13" t="s">
        <v>83</v>
      </c>
      <c r="AY394" s="154" t="s">
        <v>117</v>
      </c>
    </row>
    <row r="395" spans="2:65" s="11" customFormat="1" ht="22.8" customHeight="1">
      <c r="B395" s="120"/>
      <c r="D395" s="121" t="s">
        <v>74</v>
      </c>
      <c r="E395" s="130" t="s">
        <v>714</v>
      </c>
      <c r="F395" s="130" t="s">
        <v>715</v>
      </c>
      <c r="I395" s="123"/>
      <c r="J395" s="131">
        <f>BK395</f>
        <v>0</v>
      </c>
      <c r="L395" s="120"/>
      <c r="M395" s="125"/>
      <c r="P395" s="126">
        <f>P396</f>
        <v>0</v>
      </c>
      <c r="R395" s="126">
        <f>R396</f>
        <v>0</v>
      </c>
      <c r="T395" s="127">
        <f>T396</f>
        <v>0</v>
      </c>
      <c r="AR395" s="121" t="s">
        <v>83</v>
      </c>
      <c r="AT395" s="128" t="s">
        <v>74</v>
      </c>
      <c r="AU395" s="128" t="s">
        <v>83</v>
      </c>
      <c r="AY395" s="121" t="s">
        <v>117</v>
      </c>
      <c r="BK395" s="129">
        <f>BK396</f>
        <v>0</v>
      </c>
    </row>
    <row r="396" spans="2:65" s="1" customFormat="1" ht="33" customHeight="1">
      <c r="B396" s="132"/>
      <c r="C396" s="133" t="s">
        <v>716</v>
      </c>
      <c r="D396" s="133" t="s">
        <v>120</v>
      </c>
      <c r="E396" s="134" t="s">
        <v>717</v>
      </c>
      <c r="F396" s="135" t="s">
        <v>718</v>
      </c>
      <c r="G396" s="136" t="s">
        <v>300</v>
      </c>
      <c r="H396" s="137">
        <v>329.93</v>
      </c>
      <c r="I396" s="138"/>
      <c r="J396" s="139">
        <f>ROUND(I396*H396,2)</f>
        <v>0</v>
      </c>
      <c r="K396" s="135" t="s">
        <v>205</v>
      </c>
      <c r="L396" s="32"/>
      <c r="M396" s="160" t="s">
        <v>1</v>
      </c>
      <c r="N396" s="161" t="s">
        <v>40</v>
      </c>
      <c r="O396" s="162"/>
      <c r="P396" s="163">
        <f>O396*H396</f>
        <v>0</v>
      </c>
      <c r="Q396" s="163">
        <v>0</v>
      </c>
      <c r="R396" s="163">
        <f>Q396*H396</f>
        <v>0</v>
      </c>
      <c r="S396" s="163">
        <v>0</v>
      </c>
      <c r="T396" s="164">
        <f>S396*H396</f>
        <v>0</v>
      </c>
      <c r="AR396" s="144" t="s">
        <v>134</v>
      </c>
      <c r="AT396" s="144" t="s">
        <v>120</v>
      </c>
      <c r="AU396" s="144" t="s">
        <v>85</v>
      </c>
      <c r="AY396" s="17" t="s">
        <v>117</v>
      </c>
      <c r="BE396" s="145">
        <f>IF(N396="základní",J396,0)</f>
        <v>0</v>
      </c>
      <c r="BF396" s="145">
        <f>IF(N396="snížená",J396,0)</f>
        <v>0</v>
      </c>
      <c r="BG396" s="145">
        <f>IF(N396="zákl. přenesená",J396,0)</f>
        <v>0</v>
      </c>
      <c r="BH396" s="145">
        <f>IF(N396="sníž. přenesená",J396,0)</f>
        <v>0</v>
      </c>
      <c r="BI396" s="145">
        <f>IF(N396="nulová",J396,0)</f>
        <v>0</v>
      </c>
      <c r="BJ396" s="17" t="s">
        <v>83</v>
      </c>
      <c r="BK396" s="145">
        <f>ROUND(I396*H396,2)</f>
        <v>0</v>
      </c>
      <c r="BL396" s="17" t="s">
        <v>134</v>
      </c>
      <c r="BM396" s="144" t="s">
        <v>719</v>
      </c>
    </row>
    <row r="397" spans="2:65" s="1" customFormat="1" ht="6.9" customHeight="1">
      <c r="B397" s="44"/>
      <c r="C397" s="45"/>
      <c r="D397" s="45"/>
      <c r="E397" s="45"/>
      <c r="F397" s="45"/>
      <c r="G397" s="45"/>
      <c r="H397" s="45"/>
      <c r="I397" s="45"/>
      <c r="J397" s="45"/>
      <c r="K397" s="45"/>
      <c r="L397" s="32"/>
    </row>
  </sheetData>
  <autoFilter ref="C123:K396" xr:uid="{00000000-0009-0000-0000-000002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101 - VEDLEJŠÍ A OSTAT...</vt:lpstr>
      <vt:lpstr>SO 102 - PŘELOŽKA SILNICE</vt:lpstr>
      <vt:lpstr>'Rekapitulace stavby'!Názvy_tisku</vt:lpstr>
      <vt:lpstr>'SO 101 - VEDLEJŠÍ A OSTAT...'!Názvy_tisku</vt:lpstr>
      <vt:lpstr>'SO 102 - PŘELOŽKA SILNICE'!Názvy_tisku</vt:lpstr>
      <vt:lpstr>'Rekapitulace stavby'!Oblast_tisku</vt:lpstr>
      <vt:lpstr>'SO 101 - VEDLEJŠÍ A OSTAT...'!Oblast_tisku</vt:lpstr>
      <vt:lpstr>'SO 102 - PŘELOŽKA SILNICE'!Oblast_tisku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Miroslava Sýkorová</dc:creator>
  <cp:lastModifiedBy>Synek Jiří</cp:lastModifiedBy>
  <dcterms:created xsi:type="dcterms:W3CDTF">2025-04-02T11:26:12Z</dcterms:created>
  <dcterms:modified xsi:type="dcterms:W3CDTF">2025-06-19T16:15:06Z</dcterms:modified>
</cp:coreProperties>
</file>